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ubab\Desktop\"/>
    </mc:Choice>
  </mc:AlternateContent>
  <xr:revisionPtr revIDLastSave="0" documentId="13_ncr:1_{10CDC41E-8F2A-499C-B10E-952B755D6E30}" xr6:coauthVersionLast="43" xr6:coauthVersionMax="43" xr10:uidLastSave="{00000000-0000-0000-0000-000000000000}"/>
  <workbookProtection workbookAlgorithmName="SHA-512" workbookHashValue="oWBkUqKBZRZTSWMkapn/OdQObEeRoUUf9bbHBHQFEeivS6w6KUTaiH1BDiLlJRYtSxhaTEJ0qo2tQ02tSKkhvw==" workbookSaltValue="iCv5p5n+gKdfZ9GBFS2d6A==" workbookSpinCount="100000" lockStructure="1"/>
  <bookViews>
    <workbookView xWindow="-110" yWindow="-110" windowWidth="19420" windowHeight="10420" firstSheet="7" activeTab="16" xr2:uid="{00000000-000D-0000-FFFF-FFFF00000000}"/>
  </bookViews>
  <sheets>
    <sheet name="2018" sheetId="1" r:id="rId1"/>
    <sheet name="Q1" sheetId="2" r:id="rId2"/>
    <sheet name="Q2" sheetId="4" r:id="rId3"/>
    <sheet name="Q3" sheetId="5" r:id="rId4"/>
    <sheet name="Q4" sheetId="6" r:id="rId5"/>
    <sheet name="Leden" sheetId="7" r:id="rId6"/>
    <sheet name="Únor" sheetId="8" r:id="rId7"/>
    <sheet name="Březen" sheetId="9" r:id="rId8"/>
    <sheet name="Duben" sheetId="10" r:id="rId9"/>
    <sheet name="Květen" sheetId="11" r:id="rId10"/>
    <sheet name="Červen" sheetId="12" r:id="rId11"/>
    <sheet name="Červenec" sheetId="13" r:id="rId12"/>
    <sheet name="Srpen" sheetId="14" r:id="rId13"/>
    <sheet name="Září" sheetId="15" r:id="rId14"/>
    <sheet name="Říjen" sheetId="16" r:id="rId15"/>
    <sheet name="Listopad" sheetId="17" r:id="rId16"/>
    <sheet name="Prosinec" sheetId="18" r:id="rId17"/>
  </sheets>
  <externalReferences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3" l="1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G3" i="18" l="1"/>
  <c r="H3" i="18" s="1"/>
  <c r="G4" i="18"/>
  <c r="H4" i="18" s="1"/>
  <c r="G6" i="18"/>
  <c r="H6" i="18" s="1"/>
  <c r="G7" i="18"/>
  <c r="H7" i="18" s="1"/>
  <c r="G8" i="18"/>
  <c r="H8" i="18" s="1"/>
  <c r="G9" i="18"/>
  <c r="H9" i="18" s="1"/>
  <c r="G10" i="18"/>
  <c r="H10" i="18" s="1"/>
  <c r="G11" i="18"/>
  <c r="H11" i="18" s="1"/>
  <c r="G12" i="18"/>
  <c r="H12" i="18" s="1"/>
  <c r="G13" i="18"/>
  <c r="H13" i="18" s="1"/>
  <c r="G14" i="18"/>
  <c r="H14" i="18" s="1"/>
  <c r="G15" i="18"/>
  <c r="H15" i="18" s="1"/>
  <c r="G16" i="18"/>
  <c r="H16" i="18" s="1"/>
  <c r="G17" i="18"/>
  <c r="H17" i="18" s="1"/>
  <c r="G18" i="18"/>
  <c r="H18" i="18" s="1"/>
  <c r="G19" i="18"/>
  <c r="H19" i="18" s="1"/>
  <c r="G20" i="18"/>
  <c r="H20" i="18" s="1"/>
  <c r="G21" i="18"/>
  <c r="H21" i="18" s="1"/>
  <c r="G22" i="18"/>
  <c r="H22" i="18" s="1"/>
  <c r="G23" i="18"/>
  <c r="H23" i="18" s="1"/>
  <c r="G24" i="18"/>
  <c r="H24" i="18" s="1"/>
  <c r="G25" i="18"/>
  <c r="H25" i="18" s="1"/>
  <c r="G26" i="18"/>
  <c r="H26" i="18" s="1"/>
  <c r="G27" i="18"/>
  <c r="H27" i="18" s="1"/>
  <c r="G28" i="18"/>
  <c r="H28" i="18" s="1"/>
  <c r="G29" i="18"/>
  <c r="H29" i="18" s="1"/>
  <c r="G30" i="18"/>
  <c r="H30" i="18" s="1"/>
  <c r="G31" i="18"/>
  <c r="H31" i="18" s="1"/>
  <c r="G32" i="18"/>
  <c r="H32" i="18" s="1"/>
  <c r="G33" i="18"/>
  <c r="H33" i="18" s="1"/>
  <c r="G34" i="18"/>
  <c r="H34" i="18" s="1"/>
  <c r="G35" i="18"/>
  <c r="H35" i="18" s="1"/>
  <c r="G36" i="18"/>
  <c r="H36" i="18" s="1"/>
  <c r="G37" i="18"/>
  <c r="H37" i="18" s="1"/>
  <c r="G38" i="18"/>
  <c r="H38" i="18" s="1"/>
  <c r="G39" i="18"/>
  <c r="H39" i="18" s="1"/>
  <c r="G40" i="18"/>
  <c r="H40" i="18" s="1"/>
  <c r="G41" i="18"/>
  <c r="H41" i="18" s="1"/>
  <c r="G42" i="18"/>
  <c r="H42" i="18" s="1"/>
  <c r="G43" i="18"/>
  <c r="H43" i="18" s="1"/>
  <c r="G44" i="18"/>
  <c r="H44" i="18" s="1"/>
  <c r="G45" i="18"/>
  <c r="H45" i="18" s="1"/>
  <c r="G46" i="18"/>
  <c r="H46" i="18" s="1"/>
  <c r="G47" i="18"/>
  <c r="H47" i="18" s="1"/>
  <c r="G48" i="18"/>
  <c r="H48" i="18" s="1"/>
  <c r="G49" i="18"/>
  <c r="H49" i="18" s="1"/>
  <c r="G50" i="18"/>
  <c r="H50" i="18" s="1"/>
  <c r="G51" i="18"/>
  <c r="H51" i="18" s="1"/>
  <c r="G52" i="18"/>
  <c r="H52" i="18" s="1"/>
  <c r="G53" i="18"/>
  <c r="H53" i="18" s="1"/>
  <c r="G54" i="18"/>
  <c r="H54" i="18" s="1"/>
  <c r="G55" i="18"/>
  <c r="H55" i="18" s="1"/>
  <c r="G56" i="18"/>
  <c r="H56" i="18" s="1"/>
  <c r="G57" i="18"/>
  <c r="H57" i="18" s="1"/>
  <c r="G58" i="18"/>
  <c r="H58" i="18" s="1"/>
  <c r="G59" i="18"/>
  <c r="H59" i="18" s="1"/>
  <c r="G60" i="18"/>
  <c r="H60" i="18" s="1"/>
  <c r="E3" i="18"/>
  <c r="F3" i="18" s="1"/>
  <c r="E4" i="18"/>
  <c r="F4" i="18" s="1"/>
  <c r="E6" i="18"/>
  <c r="F6" i="18" s="1"/>
  <c r="E7" i="18"/>
  <c r="F7" i="18" s="1"/>
  <c r="E8" i="18"/>
  <c r="F8" i="18" s="1"/>
  <c r="E9" i="18"/>
  <c r="F9" i="18" s="1"/>
  <c r="E10" i="18"/>
  <c r="F10" i="18" s="1"/>
  <c r="E11" i="18"/>
  <c r="F11" i="18" s="1"/>
  <c r="E12" i="18"/>
  <c r="F12" i="18" s="1"/>
  <c r="E13" i="18"/>
  <c r="F13" i="18" s="1"/>
  <c r="E14" i="18"/>
  <c r="F14" i="18" s="1"/>
  <c r="E15" i="18"/>
  <c r="F15" i="18" s="1"/>
  <c r="E16" i="18"/>
  <c r="F16" i="18" s="1"/>
  <c r="E17" i="18"/>
  <c r="F17" i="18" s="1"/>
  <c r="E18" i="18"/>
  <c r="F18" i="18" s="1"/>
  <c r="E19" i="18"/>
  <c r="F19" i="18" s="1"/>
  <c r="E20" i="18"/>
  <c r="F20" i="18" s="1"/>
  <c r="E21" i="18"/>
  <c r="F21" i="18" s="1"/>
  <c r="E22" i="18"/>
  <c r="F22" i="18" s="1"/>
  <c r="E23" i="18"/>
  <c r="F23" i="18" s="1"/>
  <c r="E24" i="18"/>
  <c r="F24" i="18" s="1"/>
  <c r="E25" i="18"/>
  <c r="F25" i="18" s="1"/>
  <c r="E26" i="18"/>
  <c r="F26" i="18" s="1"/>
  <c r="E27" i="18"/>
  <c r="F27" i="18" s="1"/>
  <c r="E28" i="18"/>
  <c r="F28" i="18" s="1"/>
  <c r="E29" i="18"/>
  <c r="F29" i="18" s="1"/>
  <c r="E30" i="18"/>
  <c r="F30" i="18" s="1"/>
  <c r="E31" i="18"/>
  <c r="F31" i="18" s="1"/>
  <c r="E32" i="18"/>
  <c r="F32" i="18" s="1"/>
  <c r="E33" i="18"/>
  <c r="F33" i="18" s="1"/>
  <c r="E34" i="18"/>
  <c r="F34" i="18" s="1"/>
  <c r="E35" i="18"/>
  <c r="F35" i="18" s="1"/>
  <c r="E36" i="18"/>
  <c r="F36" i="18" s="1"/>
  <c r="E37" i="18"/>
  <c r="F37" i="18" s="1"/>
  <c r="E38" i="18"/>
  <c r="F38" i="18" s="1"/>
  <c r="E39" i="18"/>
  <c r="F39" i="18" s="1"/>
  <c r="E40" i="18"/>
  <c r="F40" i="18" s="1"/>
  <c r="E41" i="18"/>
  <c r="F41" i="18" s="1"/>
  <c r="E42" i="18"/>
  <c r="F42" i="18" s="1"/>
  <c r="E43" i="18"/>
  <c r="F43" i="18" s="1"/>
  <c r="E44" i="18"/>
  <c r="F44" i="18" s="1"/>
  <c r="E45" i="18"/>
  <c r="F45" i="18" s="1"/>
  <c r="E46" i="18"/>
  <c r="F46" i="18" s="1"/>
  <c r="E47" i="18"/>
  <c r="F47" i="18" s="1"/>
  <c r="E48" i="18"/>
  <c r="F48" i="18" s="1"/>
  <c r="E49" i="18"/>
  <c r="F49" i="18" s="1"/>
  <c r="E50" i="18"/>
  <c r="F50" i="18" s="1"/>
  <c r="E51" i="18"/>
  <c r="F51" i="18" s="1"/>
  <c r="E52" i="18"/>
  <c r="F52" i="18" s="1"/>
  <c r="E53" i="18"/>
  <c r="F53" i="18" s="1"/>
  <c r="E54" i="18"/>
  <c r="F54" i="18" s="1"/>
  <c r="E55" i="18"/>
  <c r="F55" i="18" s="1"/>
  <c r="E56" i="18"/>
  <c r="F56" i="18" s="1"/>
  <c r="E57" i="18"/>
  <c r="F57" i="18" s="1"/>
  <c r="E58" i="18"/>
  <c r="F58" i="18" s="1"/>
  <c r="E59" i="18"/>
  <c r="F59" i="18" s="1"/>
  <c r="E60" i="18"/>
  <c r="F60" i="18" s="1"/>
  <c r="G2" i="18"/>
  <c r="H2" i="18" s="1"/>
  <c r="E2" i="18"/>
  <c r="F2" i="18" s="1"/>
  <c r="H17" i="17"/>
  <c r="G3" i="17"/>
  <c r="H3" i="17" s="1"/>
  <c r="G4" i="17"/>
  <c r="H4" i="17" s="1"/>
  <c r="G6" i="17"/>
  <c r="H6" i="17" s="1"/>
  <c r="G7" i="17"/>
  <c r="H7" i="17" s="1"/>
  <c r="G8" i="17"/>
  <c r="H8" i="17" s="1"/>
  <c r="G9" i="17"/>
  <c r="H9" i="17" s="1"/>
  <c r="G10" i="17"/>
  <c r="H10" i="17" s="1"/>
  <c r="G11" i="17"/>
  <c r="H11" i="17" s="1"/>
  <c r="G12" i="17"/>
  <c r="H12" i="17" s="1"/>
  <c r="G13" i="17"/>
  <c r="H13" i="17" s="1"/>
  <c r="G14" i="17"/>
  <c r="H14" i="17" s="1"/>
  <c r="G15" i="17"/>
  <c r="H15" i="17" s="1"/>
  <c r="G16" i="17"/>
  <c r="H16" i="17" s="1"/>
  <c r="G17" i="17"/>
  <c r="G18" i="17"/>
  <c r="H18" i="17" s="1"/>
  <c r="G19" i="17"/>
  <c r="H19" i="17" s="1"/>
  <c r="G20" i="17"/>
  <c r="H20" i="17" s="1"/>
  <c r="G21" i="17"/>
  <c r="H21" i="17" s="1"/>
  <c r="G22" i="17"/>
  <c r="H22" i="17" s="1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G29" i="17"/>
  <c r="H29" i="17" s="1"/>
  <c r="G30" i="17"/>
  <c r="H30" i="17" s="1"/>
  <c r="G31" i="17"/>
  <c r="H31" i="17" s="1"/>
  <c r="G32" i="17"/>
  <c r="H32" i="17" s="1"/>
  <c r="G33" i="17"/>
  <c r="H33" i="17" s="1"/>
  <c r="G34" i="17"/>
  <c r="H34" i="17" s="1"/>
  <c r="G35" i="17"/>
  <c r="H35" i="17" s="1"/>
  <c r="G36" i="17"/>
  <c r="H36" i="17" s="1"/>
  <c r="G37" i="17"/>
  <c r="H37" i="17" s="1"/>
  <c r="G38" i="17"/>
  <c r="H38" i="17" s="1"/>
  <c r="G39" i="17"/>
  <c r="H39" i="17" s="1"/>
  <c r="G40" i="17"/>
  <c r="H40" i="17" s="1"/>
  <c r="G41" i="17"/>
  <c r="H41" i="17" s="1"/>
  <c r="G42" i="17"/>
  <c r="H42" i="17" s="1"/>
  <c r="G43" i="17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50" i="17"/>
  <c r="H50" i="17" s="1"/>
  <c r="G51" i="17"/>
  <c r="H51" i="17" s="1"/>
  <c r="G52" i="17"/>
  <c r="H52" i="17" s="1"/>
  <c r="G53" i="17"/>
  <c r="H53" i="17" s="1"/>
  <c r="G54" i="17"/>
  <c r="H54" i="17" s="1"/>
  <c r="G55" i="17"/>
  <c r="H55" i="17" s="1"/>
  <c r="G56" i="17"/>
  <c r="H56" i="17" s="1"/>
  <c r="G57" i="17"/>
  <c r="H57" i="17" s="1"/>
  <c r="G58" i="17"/>
  <c r="H58" i="17" s="1"/>
  <c r="G59" i="17"/>
  <c r="H59" i="17" s="1"/>
  <c r="G60" i="17"/>
  <c r="H60" i="17" s="1"/>
  <c r="G2" i="17"/>
  <c r="H2" i="17" s="1"/>
  <c r="E60" i="17"/>
  <c r="F60" i="17" s="1"/>
  <c r="E3" i="17"/>
  <c r="F3" i="17" s="1"/>
  <c r="E4" i="17"/>
  <c r="F4" i="17" s="1"/>
  <c r="E6" i="17"/>
  <c r="F6" i="17" s="1"/>
  <c r="E7" i="17"/>
  <c r="F7" i="17" s="1"/>
  <c r="E8" i="17"/>
  <c r="F8" i="17" s="1"/>
  <c r="E9" i="17"/>
  <c r="F9" i="17" s="1"/>
  <c r="E10" i="17"/>
  <c r="F10" i="17" s="1"/>
  <c r="E11" i="17"/>
  <c r="F11" i="17" s="1"/>
  <c r="E12" i="17"/>
  <c r="F12" i="17" s="1"/>
  <c r="E13" i="17"/>
  <c r="F13" i="17" s="1"/>
  <c r="E14" i="17"/>
  <c r="F14" i="17" s="1"/>
  <c r="E15" i="17"/>
  <c r="F15" i="17" s="1"/>
  <c r="E16" i="17"/>
  <c r="F16" i="17" s="1"/>
  <c r="E17" i="17"/>
  <c r="F17" i="17" s="1"/>
  <c r="E18" i="17"/>
  <c r="F18" i="17" s="1"/>
  <c r="E19" i="17"/>
  <c r="F19" i="17" s="1"/>
  <c r="E20" i="17"/>
  <c r="F20" i="17" s="1"/>
  <c r="E21" i="17"/>
  <c r="F21" i="17" s="1"/>
  <c r="E22" i="17"/>
  <c r="F22" i="17" s="1"/>
  <c r="E23" i="17"/>
  <c r="F23" i="17" s="1"/>
  <c r="E24" i="17"/>
  <c r="F24" i="17" s="1"/>
  <c r="E25" i="17"/>
  <c r="F25" i="17" s="1"/>
  <c r="E26" i="17"/>
  <c r="F26" i="17" s="1"/>
  <c r="E27" i="17"/>
  <c r="F27" i="17" s="1"/>
  <c r="E28" i="17"/>
  <c r="F28" i="17" s="1"/>
  <c r="E29" i="17"/>
  <c r="F29" i="17" s="1"/>
  <c r="E30" i="17"/>
  <c r="F30" i="17" s="1"/>
  <c r="E31" i="17"/>
  <c r="F31" i="17" s="1"/>
  <c r="E32" i="17"/>
  <c r="F32" i="17" s="1"/>
  <c r="E33" i="17"/>
  <c r="F33" i="17" s="1"/>
  <c r="E34" i="17"/>
  <c r="F34" i="17" s="1"/>
  <c r="E35" i="17"/>
  <c r="F35" i="17" s="1"/>
  <c r="E36" i="17"/>
  <c r="F36" i="17" s="1"/>
  <c r="E37" i="17"/>
  <c r="F37" i="17" s="1"/>
  <c r="E38" i="17"/>
  <c r="F38" i="17" s="1"/>
  <c r="E39" i="17"/>
  <c r="F39" i="17" s="1"/>
  <c r="E40" i="17"/>
  <c r="F40" i="17" s="1"/>
  <c r="E41" i="17"/>
  <c r="F41" i="17" s="1"/>
  <c r="E42" i="17"/>
  <c r="F42" i="17" s="1"/>
  <c r="E43" i="17"/>
  <c r="F43" i="17" s="1"/>
  <c r="E44" i="17"/>
  <c r="F44" i="17" s="1"/>
  <c r="E45" i="17"/>
  <c r="F45" i="17" s="1"/>
  <c r="E46" i="17"/>
  <c r="F46" i="17" s="1"/>
  <c r="E47" i="17"/>
  <c r="F47" i="17" s="1"/>
  <c r="E48" i="17"/>
  <c r="F48" i="17" s="1"/>
  <c r="E49" i="17"/>
  <c r="F49" i="17" s="1"/>
  <c r="E50" i="17"/>
  <c r="F50" i="17" s="1"/>
  <c r="E51" i="17"/>
  <c r="F51" i="17" s="1"/>
  <c r="E52" i="17"/>
  <c r="F52" i="17" s="1"/>
  <c r="E53" i="17"/>
  <c r="F53" i="17" s="1"/>
  <c r="E54" i="17"/>
  <c r="F54" i="17" s="1"/>
  <c r="E55" i="17"/>
  <c r="F55" i="17" s="1"/>
  <c r="E56" i="17"/>
  <c r="F56" i="17" s="1"/>
  <c r="E57" i="17"/>
  <c r="F57" i="17" s="1"/>
  <c r="E58" i="17"/>
  <c r="F58" i="17" s="1"/>
  <c r="E59" i="17"/>
  <c r="F59" i="17" s="1"/>
  <c r="E2" i="17"/>
  <c r="F2" i="17" s="1"/>
  <c r="G2" i="16"/>
  <c r="H2" i="16" s="1"/>
  <c r="G3" i="16"/>
  <c r="H3" i="16" s="1"/>
  <c r="G4" i="16"/>
  <c r="H4" i="16" s="1"/>
  <c r="G6" i="16"/>
  <c r="H6" i="16" s="1"/>
  <c r="G7" i="16"/>
  <c r="H7" i="16" s="1"/>
  <c r="G8" i="16"/>
  <c r="H8" i="16" s="1"/>
  <c r="G9" i="16"/>
  <c r="H9" i="16" s="1"/>
  <c r="G10" i="16"/>
  <c r="H10" i="16" s="1"/>
  <c r="G11" i="16"/>
  <c r="H11" i="16" s="1"/>
  <c r="G12" i="16"/>
  <c r="H12" i="16" s="1"/>
  <c r="G13" i="16"/>
  <c r="H13" i="16" s="1"/>
  <c r="G14" i="16"/>
  <c r="H14" i="16" s="1"/>
  <c r="G15" i="16"/>
  <c r="H15" i="16" s="1"/>
  <c r="G16" i="16"/>
  <c r="H16" i="16" s="1"/>
  <c r="G17" i="16"/>
  <c r="H17" i="16" s="1"/>
  <c r="G18" i="16"/>
  <c r="H18" i="16" s="1"/>
  <c r="G19" i="16"/>
  <c r="H19" i="16" s="1"/>
  <c r="G20" i="16"/>
  <c r="H20" i="16" s="1"/>
  <c r="G21" i="16"/>
  <c r="H21" i="16" s="1"/>
  <c r="G22" i="16"/>
  <c r="H22" i="16" s="1"/>
  <c r="G23" i="16"/>
  <c r="H23" i="16" s="1"/>
  <c r="G24" i="16"/>
  <c r="H24" i="16" s="1"/>
  <c r="G25" i="16"/>
  <c r="H25" i="16" s="1"/>
  <c r="G26" i="16"/>
  <c r="H26" i="16" s="1"/>
  <c r="G27" i="16"/>
  <c r="H27" i="16" s="1"/>
  <c r="G28" i="16"/>
  <c r="H28" i="16" s="1"/>
  <c r="G29" i="16"/>
  <c r="H29" i="16" s="1"/>
  <c r="G30" i="16"/>
  <c r="H30" i="16" s="1"/>
  <c r="G31" i="16"/>
  <c r="H31" i="16" s="1"/>
  <c r="G32" i="16"/>
  <c r="H32" i="16" s="1"/>
  <c r="G33" i="16"/>
  <c r="H33" i="16" s="1"/>
  <c r="G34" i="16"/>
  <c r="H34" i="16" s="1"/>
  <c r="G35" i="16"/>
  <c r="H35" i="16" s="1"/>
  <c r="G36" i="16"/>
  <c r="H36" i="16" s="1"/>
  <c r="G37" i="16"/>
  <c r="H37" i="16" s="1"/>
  <c r="G38" i="16"/>
  <c r="H38" i="16" s="1"/>
  <c r="G39" i="16"/>
  <c r="H39" i="16" s="1"/>
  <c r="G40" i="16"/>
  <c r="H40" i="16" s="1"/>
  <c r="G41" i="16"/>
  <c r="H41" i="16" s="1"/>
  <c r="G42" i="16"/>
  <c r="H42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50" i="16"/>
  <c r="H50" i="16" s="1"/>
  <c r="G51" i="16"/>
  <c r="H51" i="16" s="1"/>
  <c r="G52" i="16"/>
  <c r="H52" i="16" s="1"/>
  <c r="G53" i="16"/>
  <c r="H53" i="16" s="1"/>
  <c r="G54" i="16"/>
  <c r="H54" i="16" s="1"/>
  <c r="G55" i="16"/>
  <c r="H55" i="16" s="1"/>
  <c r="G56" i="16"/>
  <c r="H56" i="16" s="1"/>
  <c r="G57" i="16"/>
  <c r="H57" i="16" s="1"/>
  <c r="G58" i="16"/>
  <c r="H58" i="16" s="1"/>
  <c r="G59" i="16"/>
  <c r="H59" i="16" s="1"/>
  <c r="G60" i="16"/>
  <c r="H60" i="16" s="1"/>
  <c r="F6" i="16"/>
  <c r="F50" i="16"/>
  <c r="E3" i="16"/>
  <c r="F3" i="16" s="1"/>
  <c r="E4" i="16"/>
  <c r="F4" i="16" s="1"/>
  <c r="E6" i="16"/>
  <c r="E7" i="16"/>
  <c r="F7" i="16" s="1"/>
  <c r="E8" i="16"/>
  <c r="F8" i="16" s="1"/>
  <c r="E9" i="16"/>
  <c r="F9" i="16" s="1"/>
  <c r="E10" i="16"/>
  <c r="F10" i="16" s="1"/>
  <c r="E11" i="16"/>
  <c r="F11" i="16" s="1"/>
  <c r="E12" i="16"/>
  <c r="F12" i="16" s="1"/>
  <c r="E13" i="16"/>
  <c r="F13" i="16" s="1"/>
  <c r="E14" i="16"/>
  <c r="F14" i="16" s="1"/>
  <c r="E15" i="16"/>
  <c r="F15" i="16" s="1"/>
  <c r="E16" i="16"/>
  <c r="F16" i="16" s="1"/>
  <c r="E17" i="16"/>
  <c r="F17" i="16" s="1"/>
  <c r="E18" i="16"/>
  <c r="F18" i="16" s="1"/>
  <c r="E19" i="16"/>
  <c r="F19" i="16" s="1"/>
  <c r="E20" i="16"/>
  <c r="F20" i="16" s="1"/>
  <c r="E21" i="16"/>
  <c r="F21" i="16" s="1"/>
  <c r="E22" i="16"/>
  <c r="F22" i="16" s="1"/>
  <c r="E23" i="16"/>
  <c r="F23" i="16" s="1"/>
  <c r="E24" i="16"/>
  <c r="F24" i="16" s="1"/>
  <c r="E25" i="16"/>
  <c r="F25" i="16" s="1"/>
  <c r="E26" i="16"/>
  <c r="F26" i="16" s="1"/>
  <c r="E27" i="16"/>
  <c r="F27" i="16" s="1"/>
  <c r="E28" i="16"/>
  <c r="F28" i="16" s="1"/>
  <c r="E29" i="16"/>
  <c r="F29" i="16" s="1"/>
  <c r="E30" i="16"/>
  <c r="F30" i="16" s="1"/>
  <c r="E31" i="16"/>
  <c r="F31" i="16" s="1"/>
  <c r="E32" i="16"/>
  <c r="F32" i="16" s="1"/>
  <c r="E33" i="16"/>
  <c r="F33" i="16" s="1"/>
  <c r="E34" i="16"/>
  <c r="F34" i="16" s="1"/>
  <c r="E35" i="16"/>
  <c r="F35" i="16" s="1"/>
  <c r="E36" i="16"/>
  <c r="F36" i="16" s="1"/>
  <c r="E37" i="16"/>
  <c r="F37" i="16" s="1"/>
  <c r="E38" i="16"/>
  <c r="F38" i="16" s="1"/>
  <c r="E39" i="16"/>
  <c r="F39" i="16" s="1"/>
  <c r="E40" i="16"/>
  <c r="F40" i="16" s="1"/>
  <c r="E41" i="16"/>
  <c r="F41" i="16" s="1"/>
  <c r="E42" i="16"/>
  <c r="F42" i="16" s="1"/>
  <c r="E43" i="16"/>
  <c r="F43" i="16" s="1"/>
  <c r="E44" i="16"/>
  <c r="F44" i="16" s="1"/>
  <c r="E45" i="16"/>
  <c r="F45" i="16" s="1"/>
  <c r="E46" i="16"/>
  <c r="F46" i="16" s="1"/>
  <c r="E47" i="16"/>
  <c r="F47" i="16" s="1"/>
  <c r="E48" i="16"/>
  <c r="F48" i="16" s="1"/>
  <c r="E49" i="16"/>
  <c r="F49" i="16" s="1"/>
  <c r="E50" i="16"/>
  <c r="E51" i="16"/>
  <c r="F51" i="16" s="1"/>
  <c r="E52" i="16"/>
  <c r="F52" i="16" s="1"/>
  <c r="E53" i="16"/>
  <c r="F53" i="16" s="1"/>
  <c r="E54" i="16"/>
  <c r="F54" i="16" s="1"/>
  <c r="E55" i="16"/>
  <c r="F55" i="16" s="1"/>
  <c r="E56" i="16"/>
  <c r="F56" i="16" s="1"/>
  <c r="E57" i="16"/>
  <c r="F57" i="16" s="1"/>
  <c r="E58" i="16"/>
  <c r="F58" i="16" s="1"/>
  <c r="E59" i="16"/>
  <c r="F59" i="16" s="1"/>
  <c r="E60" i="16"/>
  <c r="F60" i="16" s="1"/>
  <c r="E2" i="16"/>
  <c r="F2" i="16" s="1"/>
  <c r="G3" i="15"/>
  <c r="H3" i="15" s="1"/>
  <c r="G4" i="15"/>
  <c r="H4" i="15" s="1"/>
  <c r="G6" i="15"/>
  <c r="H6" i="15" s="1"/>
  <c r="G7" i="15"/>
  <c r="H7" i="15" s="1"/>
  <c r="G8" i="15"/>
  <c r="H8" i="15" s="1"/>
  <c r="G9" i="15"/>
  <c r="H9" i="15" s="1"/>
  <c r="G10" i="15"/>
  <c r="H10" i="15" s="1"/>
  <c r="G11" i="15"/>
  <c r="H11" i="15" s="1"/>
  <c r="G12" i="15"/>
  <c r="H12" i="15" s="1"/>
  <c r="G13" i="15"/>
  <c r="H13" i="15" s="1"/>
  <c r="G14" i="15"/>
  <c r="H14" i="15" s="1"/>
  <c r="G15" i="15"/>
  <c r="H15" i="15" s="1"/>
  <c r="G16" i="15"/>
  <c r="H16" i="15" s="1"/>
  <c r="G17" i="15"/>
  <c r="H17" i="15" s="1"/>
  <c r="G18" i="15"/>
  <c r="H18" i="15" s="1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44" i="15"/>
  <c r="H44" i="15" s="1"/>
  <c r="G45" i="15"/>
  <c r="H45" i="15" s="1"/>
  <c r="G46" i="15"/>
  <c r="H46" i="15" s="1"/>
  <c r="G47" i="15"/>
  <c r="H47" i="15" s="1"/>
  <c r="G48" i="15"/>
  <c r="H48" i="15" s="1"/>
  <c r="G49" i="15"/>
  <c r="H49" i="15" s="1"/>
  <c r="G50" i="15"/>
  <c r="H50" i="15" s="1"/>
  <c r="G51" i="15"/>
  <c r="H51" i="15" s="1"/>
  <c r="G52" i="15"/>
  <c r="H52" i="15" s="1"/>
  <c r="G53" i="15"/>
  <c r="H53" i="15" s="1"/>
  <c r="G54" i="15"/>
  <c r="H54" i="15" s="1"/>
  <c r="G55" i="15"/>
  <c r="H55" i="15" s="1"/>
  <c r="G56" i="15"/>
  <c r="H56" i="15" s="1"/>
  <c r="G57" i="15"/>
  <c r="H57" i="15" s="1"/>
  <c r="G58" i="15"/>
  <c r="H58" i="15" s="1"/>
  <c r="G59" i="15"/>
  <c r="H59" i="15" s="1"/>
  <c r="G60" i="15"/>
  <c r="H60" i="15" s="1"/>
  <c r="G2" i="15"/>
  <c r="H2" i="15" s="1"/>
  <c r="E3" i="15"/>
  <c r="F3" i="15" s="1"/>
  <c r="E4" i="15"/>
  <c r="F4" i="15" s="1"/>
  <c r="E6" i="15"/>
  <c r="F6" i="15" s="1"/>
  <c r="E7" i="15"/>
  <c r="F7" i="15" s="1"/>
  <c r="E8" i="15"/>
  <c r="F8" i="15" s="1"/>
  <c r="E9" i="15"/>
  <c r="F9" i="15" s="1"/>
  <c r="E10" i="15"/>
  <c r="F10" i="15" s="1"/>
  <c r="E11" i="15"/>
  <c r="F11" i="15" s="1"/>
  <c r="E12" i="15"/>
  <c r="F12" i="15" s="1"/>
  <c r="E13" i="15"/>
  <c r="F13" i="15" s="1"/>
  <c r="E14" i="15"/>
  <c r="F14" i="15" s="1"/>
  <c r="E15" i="15"/>
  <c r="F15" i="15" s="1"/>
  <c r="E16" i="15"/>
  <c r="F16" i="15" s="1"/>
  <c r="E17" i="15"/>
  <c r="F17" i="15" s="1"/>
  <c r="E18" i="15"/>
  <c r="F18" i="15" s="1"/>
  <c r="E19" i="15"/>
  <c r="F19" i="15" s="1"/>
  <c r="E20" i="15"/>
  <c r="F20" i="15" s="1"/>
  <c r="E21" i="15"/>
  <c r="F21" i="15" s="1"/>
  <c r="E22" i="15"/>
  <c r="F22" i="15" s="1"/>
  <c r="E23" i="15"/>
  <c r="F23" i="15" s="1"/>
  <c r="E24" i="15"/>
  <c r="F24" i="15" s="1"/>
  <c r="E25" i="15"/>
  <c r="F25" i="15" s="1"/>
  <c r="E26" i="15"/>
  <c r="F26" i="15" s="1"/>
  <c r="E27" i="15"/>
  <c r="F27" i="15" s="1"/>
  <c r="E28" i="15"/>
  <c r="F28" i="15" s="1"/>
  <c r="E29" i="15"/>
  <c r="F29" i="15" s="1"/>
  <c r="E30" i="15"/>
  <c r="F30" i="15" s="1"/>
  <c r="E31" i="15"/>
  <c r="F31" i="15" s="1"/>
  <c r="E32" i="15"/>
  <c r="F32" i="15" s="1"/>
  <c r="E33" i="15"/>
  <c r="F33" i="15" s="1"/>
  <c r="E34" i="15"/>
  <c r="F34" i="15" s="1"/>
  <c r="E35" i="15"/>
  <c r="F35" i="15" s="1"/>
  <c r="E36" i="15"/>
  <c r="F36" i="15" s="1"/>
  <c r="E37" i="15"/>
  <c r="F37" i="15" s="1"/>
  <c r="E38" i="15"/>
  <c r="F38" i="15" s="1"/>
  <c r="E39" i="15"/>
  <c r="F39" i="15" s="1"/>
  <c r="E40" i="15"/>
  <c r="F40" i="15" s="1"/>
  <c r="E41" i="15"/>
  <c r="F41" i="15" s="1"/>
  <c r="E42" i="15"/>
  <c r="F42" i="15" s="1"/>
  <c r="E43" i="15"/>
  <c r="F43" i="15" s="1"/>
  <c r="E44" i="15"/>
  <c r="F44" i="15" s="1"/>
  <c r="E45" i="15"/>
  <c r="F45" i="15" s="1"/>
  <c r="E46" i="15"/>
  <c r="F46" i="15" s="1"/>
  <c r="E47" i="15"/>
  <c r="F47" i="15" s="1"/>
  <c r="E48" i="15"/>
  <c r="F48" i="15" s="1"/>
  <c r="E49" i="15"/>
  <c r="F49" i="15" s="1"/>
  <c r="E50" i="15"/>
  <c r="F50" i="15" s="1"/>
  <c r="E51" i="15"/>
  <c r="F51" i="15" s="1"/>
  <c r="E52" i="15"/>
  <c r="F52" i="15" s="1"/>
  <c r="E53" i="15"/>
  <c r="F53" i="15" s="1"/>
  <c r="E54" i="15"/>
  <c r="F54" i="15" s="1"/>
  <c r="E55" i="15"/>
  <c r="F55" i="15" s="1"/>
  <c r="E56" i="15"/>
  <c r="F56" i="15" s="1"/>
  <c r="E57" i="15"/>
  <c r="F57" i="15" s="1"/>
  <c r="E58" i="15"/>
  <c r="F58" i="15" s="1"/>
  <c r="E59" i="15"/>
  <c r="F59" i="15" s="1"/>
  <c r="E60" i="15"/>
  <c r="F60" i="15" s="1"/>
  <c r="E2" i="15"/>
  <c r="F2" i="15" s="1"/>
  <c r="E3" i="14"/>
  <c r="F3" i="14" s="1"/>
  <c r="E4" i="14"/>
  <c r="F4" i="14" s="1"/>
  <c r="E6" i="14"/>
  <c r="F6" i="14" s="1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E25" i="14"/>
  <c r="F25" i="14" s="1"/>
  <c r="E26" i="14"/>
  <c r="F26" i="14" s="1"/>
  <c r="E27" i="14"/>
  <c r="F27" i="14" s="1"/>
  <c r="E28" i="14"/>
  <c r="F28" i="14" s="1"/>
  <c r="E29" i="14"/>
  <c r="F29" i="14" s="1"/>
  <c r="E30" i="14"/>
  <c r="F30" i="14" s="1"/>
  <c r="E31" i="14"/>
  <c r="F31" i="14" s="1"/>
  <c r="E32" i="14"/>
  <c r="F32" i="14" s="1"/>
  <c r="E33" i="14"/>
  <c r="F33" i="14" s="1"/>
  <c r="E34" i="14"/>
  <c r="F34" i="14" s="1"/>
  <c r="E35" i="14"/>
  <c r="F35" i="14" s="1"/>
  <c r="E36" i="14"/>
  <c r="F36" i="14" s="1"/>
  <c r="E37" i="14"/>
  <c r="F37" i="14" s="1"/>
  <c r="E38" i="14"/>
  <c r="F38" i="14" s="1"/>
  <c r="E39" i="14"/>
  <c r="F39" i="14" s="1"/>
  <c r="E40" i="14"/>
  <c r="F40" i="14" s="1"/>
  <c r="E41" i="14"/>
  <c r="F41" i="14" s="1"/>
  <c r="E42" i="14"/>
  <c r="F42" i="14" s="1"/>
  <c r="E43" i="14"/>
  <c r="F43" i="14" s="1"/>
  <c r="E44" i="14"/>
  <c r="F44" i="14" s="1"/>
  <c r="E45" i="14"/>
  <c r="F45" i="14" s="1"/>
  <c r="E46" i="14"/>
  <c r="F46" i="14" s="1"/>
  <c r="E47" i="14"/>
  <c r="F47" i="14" s="1"/>
  <c r="E48" i="14"/>
  <c r="F48" i="14" s="1"/>
  <c r="E49" i="14"/>
  <c r="F49" i="14" s="1"/>
  <c r="E50" i="14"/>
  <c r="F50" i="14" s="1"/>
  <c r="E51" i="14"/>
  <c r="F51" i="14" s="1"/>
  <c r="E52" i="14"/>
  <c r="F52" i="14" s="1"/>
  <c r="E53" i="14"/>
  <c r="F53" i="14" s="1"/>
  <c r="E54" i="14"/>
  <c r="F54" i="14" s="1"/>
  <c r="E55" i="14"/>
  <c r="F55" i="14" s="1"/>
  <c r="E56" i="14"/>
  <c r="F56" i="14" s="1"/>
  <c r="E57" i="14"/>
  <c r="F57" i="14" s="1"/>
  <c r="E58" i="14"/>
  <c r="F58" i="14" s="1"/>
  <c r="E59" i="14"/>
  <c r="F59" i="14" s="1"/>
  <c r="E60" i="14"/>
  <c r="F60" i="14" s="1"/>
  <c r="E2" i="14"/>
  <c r="F2" i="14" s="1"/>
  <c r="G3" i="13"/>
  <c r="H3" i="13" s="1"/>
  <c r="G4" i="13"/>
  <c r="H4" i="13" s="1"/>
  <c r="G6" i="13"/>
  <c r="H6" i="13" s="1"/>
  <c r="G7" i="13"/>
  <c r="H7" i="13" s="1"/>
  <c r="G8" i="13"/>
  <c r="H8" i="13" s="1"/>
  <c r="G9" i="13"/>
  <c r="H9" i="13" s="1"/>
  <c r="G10" i="13"/>
  <c r="H10" i="13" s="1"/>
  <c r="G11" i="13"/>
  <c r="H11" i="13" s="1"/>
  <c r="G12" i="13"/>
  <c r="H12" i="13" s="1"/>
  <c r="G13" i="13"/>
  <c r="H13" i="13" s="1"/>
  <c r="G14" i="13"/>
  <c r="H14" i="13" s="1"/>
  <c r="G15" i="13"/>
  <c r="H15" i="13" s="1"/>
  <c r="G16" i="13"/>
  <c r="H16" i="13" s="1"/>
  <c r="G17" i="13"/>
  <c r="H17" i="13" s="1"/>
  <c r="G18" i="13"/>
  <c r="H18" i="13" s="1"/>
  <c r="G19" i="13"/>
  <c r="H19" i="13" s="1"/>
  <c r="G20" i="13"/>
  <c r="H20" i="13" s="1"/>
  <c r="G21" i="13"/>
  <c r="H21" i="13" s="1"/>
  <c r="G22" i="13"/>
  <c r="H22" i="13" s="1"/>
  <c r="G23" i="13"/>
  <c r="H23" i="13" s="1"/>
  <c r="G24" i="13"/>
  <c r="H24" i="13" s="1"/>
  <c r="G25" i="13"/>
  <c r="H25" i="13" s="1"/>
  <c r="G26" i="13"/>
  <c r="H26" i="13" s="1"/>
  <c r="G27" i="13"/>
  <c r="H27" i="13" s="1"/>
  <c r="G28" i="13"/>
  <c r="H28" i="13" s="1"/>
  <c r="G29" i="13"/>
  <c r="H29" i="13" s="1"/>
  <c r="G30" i="13"/>
  <c r="H30" i="13" s="1"/>
  <c r="G31" i="13"/>
  <c r="H31" i="13" s="1"/>
  <c r="G32" i="13"/>
  <c r="H32" i="13" s="1"/>
  <c r="G33" i="13"/>
  <c r="H33" i="13" s="1"/>
  <c r="G34" i="13"/>
  <c r="H34" i="13" s="1"/>
  <c r="G35" i="13"/>
  <c r="H35" i="13" s="1"/>
  <c r="G36" i="13"/>
  <c r="H36" i="13" s="1"/>
  <c r="G37" i="13"/>
  <c r="H37" i="13" s="1"/>
  <c r="G38" i="13"/>
  <c r="H38" i="13" s="1"/>
  <c r="G39" i="13"/>
  <c r="H39" i="13" s="1"/>
  <c r="G40" i="13"/>
  <c r="H40" i="13" s="1"/>
  <c r="G41" i="13"/>
  <c r="H41" i="13" s="1"/>
  <c r="G42" i="13"/>
  <c r="H42" i="13" s="1"/>
  <c r="G43" i="13"/>
  <c r="H43" i="13" s="1"/>
  <c r="G44" i="13"/>
  <c r="H44" i="13" s="1"/>
  <c r="G45" i="13"/>
  <c r="H45" i="13" s="1"/>
  <c r="G46" i="13"/>
  <c r="H46" i="13" s="1"/>
  <c r="G47" i="13"/>
  <c r="H47" i="13" s="1"/>
  <c r="G48" i="13"/>
  <c r="H48" i="13" s="1"/>
  <c r="G49" i="13"/>
  <c r="H49" i="13" s="1"/>
  <c r="G50" i="13"/>
  <c r="H50" i="13" s="1"/>
  <c r="G51" i="13"/>
  <c r="H51" i="13" s="1"/>
  <c r="G52" i="13"/>
  <c r="H52" i="13" s="1"/>
  <c r="G53" i="13"/>
  <c r="H53" i="13" s="1"/>
  <c r="G54" i="13"/>
  <c r="H54" i="13" s="1"/>
  <c r="G55" i="13"/>
  <c r="H55" i="13" s="1"/>
  <c r="G56" i="13"/>
  <c r="H56" i="13" s="1"/>
  <c r="G57" i="13"/>
  <c r="H57" i="13" s="1"/>
  <c r="G58" i="13"/>
  <c r="H58" i="13" s="1"/>
  <c r="G59" i="13"/>
  <c r="H59" i="13" s="1"/>
  <c r="G60" i="13"/>
  <c r="H60" i="13" s="1"/>
  <c r="G2" i="13"/>
  <c r="H2" i="13" s="1"/>
  <c r="G3" i="12"/>
  <c r="H3" i="12" s="1"/>
  <c r="G4" i="12"/>
  <c r="H4" i="12" s="1"/>
  <c r="G6" i="12"/>
  <c r="H6" i="12" s="1"/>
  <c r="G7" i="12"/>
  <c r="H7" i="12" s="1"/>
  <c r="G8" i="12"/>
  <c r="H8" i="12" s="1"/>
  <c r="G9" i="12"/>
  <c r="H9" i="12" s="1"/>
  <c r="G10" i="12"/>
  <c r="H10" i="12" s="1"/>
  <c r="G11" i="12"/>
  <c r="H11" i="12" s="1"/>
  <c r="G12" i="12"/>
  <c r="H12" i="12" s="1"/>
  <c r="G13" i="12"/>
  <c r="H13" i="12" s="1"/>
  <c r="G14" i="12"/>
  <c r="H14" i="12" s="1"/>
  <c r="G15" i="12"/>
  <c r="H15" i="12" s="1"/>
  <c r="G16" i="12"/>
  <c r="H16" i="12" s="1"/>
  <c r="G17" i="12"/>
  <c r="H17" i="12" s="1"/>
  <c r="G18" i="12"/>
  <c r="H18" i="12" s="1"/>
  <c r="G19" i="12"/>
  <c r="H19" i="12" s="1"/>
  <c r="G20" i="12"/>
  <c r="H20" i="12" s="1"/>
  <c r="G21" i="12"/>
  <c r="H21" i="12" s="1"/>
  <c r="G22" i="12"/>
  <c r="H22" i="12" s="1"/>
  <c r="G23" i="12"/>
  <c r="H23" i="12" s="1"/>
  <c r="G24" i="12"/>
  <c r="H24" i="12" s="1"/>
  <c r="G25" i="12"/>
  <c r="H25" i="12" s="1"/>
  <c r="G26" i="12"/>
  <c r="H26" i="12" s="1"/>
  <c r="G27" i="12"/>
  <c r="H27" i="12" s="1"/>
  <c r="G28" i="12"/>
  <c r="H28" i="12" s="1"/>
  <c r="G29" i="12"/>
  <c r="H29" i="12" s="1"/>
  <c r="G30" i="12"/>
  <c r="H30" i="12" s="1"/>
  <c r="G31" i="12"/>
  <c r="H31" i="12" s="1"/>
  <c r="G32" i="12"/>
  <c r="H32" i="12" s="1"/>
  <c r="G33" i="12"/>
  <c r="H33" i="12" s="1"/>
  <c r="G34" i="12"/>
  <c r="H34" i="12" s="1"/>
  <c r="G35" i="12"/>
  <c r="H35" i="12" s="1"/>
  <c r="G36" i="12"/>
  <c r="H36" i="12" s="1"/>
  <c r="G37" i="12"/>
  <c r="H37" i="12" s="1"/>
  <c r="G38" i="12"/>
  <c r="H38" i="12" s="1"/>
  <c r="G39" i="12"/>
  <c r="H39" i="12" s="1"/>
  <c r="G40" i="12"/>
  <c r="H40" i="12" s="1"/>
  <c r="G41" i="12"/>
  <c r="H41" i="12" s="1"/>
  <c r="G42" i="12"/>
  <c r="H42" i="12" s="1"/>
  <c r="G43" i="12"/>
  <c r="H43" i="12" s="1"/>
  <c r="G44" i="12"/>
  <c r="H44" i="12" s="1"/>
  <c r="G45" i="12"/>
  <c r="H45" i="12" s="1"/>
  <c r="G46" i="12"/>
  <c r="H46" i="12" s="1"/>
  <c r="G47" i="12"/>
  <c r="H47" i="12" s="1"/>
  <c r="G48" i="12"/>
  <c r="H48" i="12" s="1"/>
  <c r="G49" i="12"/>
  <c r="H49" i="12" s="1"/>
  <c r="G50" i="12"/>
  <c r="H50" i="12" s="1"/>
  <c r="G51" i="12"/>
  <c r="H51" i="12" s="1"/>
  <c r="G52" i="12"/>
  <c r="H52" i="12" s="1"/>
  <c r="G53" i="12"/>
  <c r="H53" i="12" s="1"/>
  <c r="G54" i="12"/>
  <c r="H54" i="12" s="1"/>
  <c r="G55" i="12"/>
  <c r="H55" i="12" s="1"/>
  <c r="G56" i="12"/>
  <c r="H56" i="12" s="1"/>
  <c r="G57" i="12"/>
  <c r="H57" i="12" s="1"/>
  <c r="G58" i="12"/>
  <c r="H58" i="12" s="1"/>
  <c r="G59" i="12"/>
  <c r="H59" i="12" s="1"/>
  <c r="G60" i="12"/>
  <c r="H60" i="12" s="1"/>
  <c r="G2" i="12"/>
  <c r="H2" i="12" s="1"/>
  <c r="E3" i="12"/>
  <c r="F3" i="12" s="1"/>
  <c r="E4" i="12"/>
  <c r="F4" i="12" s="1"/>
  <c r="E6" i="12"/>
  <c r="F6" i="12" s="1"/>
  <c r="E7" i="12"/>
  <c r="F7" i="12" s="1"/>
  <c r="E8" i="12"/>
  <c r="F8" i="12" s="1"/>
  <c r="E9" i="12"/>
  <c r="F9" i="12" s="1"/>
  <c r="E10" i="12"/>
  <c r="F10" i="12" s="1"/>
  <c r="E11" i="12"/>
  <c r="F11" i="12" s="1"/>
  <c r="E12" i="12"/>
  <c r="F12" i="12" s="1"/>
  <c r="E13" i="12"/>
  <c r="F13" i="12" s="1"/>
  <c r="E14" i="12"/>
  <c r="F14" i="12" s="1"/>
  <c r="E15" i="12"/>
  <c r="F15" i="12" s="1"/>
  <c r="E16" i="12"/>
  <c r="F16" i="12" s="1"/>
  <c r="E17" i="12"/>
  <c r="F17" i="12" s="1"/>
  <c r="E18" i="12"/>
  <c r="F18" i="12" s="1"/>
  <c r="E19" i="12"/>
  <c r="F19" i="12" s="1"/>
  <c r="E20" i="12"/>
  <c r="F20" i="12" s="1"/>
  <c r="E21" i="12"/>
  <c r="F21" i="12" s="1"/>
  <c r="E22" i="12"/>
  <c r="F22" i="12" s="1"/>
  <c r="E23" i="12"/>
  <c r="F23" i="12" s="1"/>
  <c r="E24" i="12"/>
  <c r="F24" i="12" s="1"/>
  <c r="E25" i="12"/>
  <c r="F25" i="12" s="1"/>
  <c r="E26" i="12"/>
  <c r="F26" i="12" s="1"/>
  <c r="E27" i="12"/>
  <c r="F27" i="12" s="1"/>
  <c r="E28" i="12"/>
  <c r="F28" i="12" s="1"/>
  <c r="E29" i="12"/>
  <c r="F29" i="12" s="1"/>
  <c r="E30" i="12"/>
  <c r="F30" i="12" s="1"/>
  <c r="E31" i="12"/>
  <c r="F31" i="12" s="1"/>
  <c r="E32" i="12"/>
  <c r="F32" i="12" s="1"/>
  <c r="E33" i="12"/>
  <c r="F33" i="12" s="1"/>
  <c r="E34" i="12"/>
  <c r="F34" i="12" s="1"/>
  <c r="E35" i="12"/>
  <c r="F35" i="12" s="1"/>
  <c r="E36" i="12"/>
  <c r="F36" i="12" s="1"/>
  <c r="E37" i="12"/>
  <c r="F37" i="12" s="1"/>
  <c r="E38" i="12"/>
  <c r="F38" i="12" s="1"/>
  <c r="E39" i="12"/>
  <c r="F39" i="12" s="1"/>
  <c r="E40" i="12"/>
  <c r="F40" i="12" s="1"/>
  <c r="E41" i="12"/>
  <c r="F41" i="12" s="1"/>
  <c r="E42" i="12"/>
  <c r="F42" i="12" s="1"/>
  <c r="E43" i="12"/>
  <c r="F43" i="12" s="1"/>
  <c r="E44" i="12"/>
  <c r="F44" i="12" s="1"/>
  <c r="E45" i="12"/>
  <c r="F45" i="12" s="1"/>
  <c r="E46" i="12"/>
  <c r="F46" i="12" s="1"/>
  <c r="E47" i="12"/>
  <c r="F47" i="12" s="1"/>
  <c r="E48" i="12"/>
  <c r="F48" i="12" s="1"/>
  <c r="E49" i="12"/>
  <c r="F49" i="12" s="1"/>
  <c r="E50" i="12"/>
  <c r="F50" i="12" s="1"/>
  <c r="E51" i="12"/>
  <c r="F51" i="12" s="1"/>
  <c r="E52" i="12"/>
  <c r="F52" i="12" s="1"/>
  <c r="E53" i="12"/>
  <c r="F53" i="12" s="1"/>
  <c r="E54" i="12"/>
  <c r="F54" i="12" s="1"/>
  <c r="E55" i="12"/>
  <c r="F55" i="12" s="1"/>
  <c r="E56" i="12"/>
  <c r="F56" i="12" s="1"/>
  <c r="E57" i="12"/>
  <c r="F57" i="12" s="1"/>
  <c r="E58" i="12"/>
  <c r="F58" i="12" s="1"/>
  <c r="E59" i="12"/>
  <c r="F59" i="12" s="1"/>
  <c r="E60" i="12"/>
  <c r="F60" i="12" s="1"/>
  <c r="E2" i="12"/>
  <c r="F2" i="12" s="1"/>
  <c r="G3" i="11"/>
  <c r="H3" i="11" s="1"/>
  <c r="G4" i="11"/>
  <c r="H4" i="11" s="1"/>
  <c r="G6" i="11"/>
  <c r="H6" i="11" s="1"/>
  <c r="G7" i="11"/>
  <c r="H7" i="11" s="1"/>
  <c r="G8" i="11"/>
  <c r="H8" i="11" s="1"/>
  <c r="G9" i="11"/>
  <c r="H9" i="11" s="1"/>
  <c r="G10" i="11"/>
  <c r="H10" i="11" s="1"/>
  <c r="G11" i="11"/>
  <c r="H11" i="11" s="1"/>
  <c r="G12" i="11"/>
  <c r="H12" i="11" s="1"/>
  <c r="G13" i="11"/>
  <c r="H13" i="11" s="1"/>
  <c r="G14" i="11"/>
  <c r="H14" i="11" s="1"/>
  <c r="G15" i="11"/>
  <c r="H15" i="11" s="1"/>
  <c r="G16" i="11"/>
  <c r="H16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2" i="11"/>
  <c r="H32" i="11" s="1"/>
  <c r="G33" i="11"/>
  <c r="H33" i="11" s="1"/>
  <c r="G34" i="11"/>
  <c r="H34" i="11" s="1"/>
  <c r="G35" i="11"/>
  <c r="H35" i="11" s="1"/>
  <c r="G36" i="11"/>
  <c r="H36" i="11" s="1"/>
  <c r="G37" i="11"/>
  <c r="H37" i="11" s="1"/>
  <c r="G38" i="11"/>
  <c r="H38" i="11" s="1"/>
  <c r="G39" i="11"/>
  <c r="H39" i="11" s="1"/>
  <c r="G40" i="11"/>
  <c r="H40" i="11" s="1"/>
  <c r="G41" i="11"/>
  <c r="H41" i="11" s="1"/>
  <c r="G42" i="11"/>
  <c r="H42" i="11" s="1"/>
  <c r="G43" i="11"/>
  <c r="H43" i="11" s="1"/>
  <c r="G44" i="11"/>
  <c r="H44" i="11" s="1"/>
  <c r="G45" i="11"/>
  <c r="H45" i="11" s="1"/>
  <c r="G46" i="11"/>
  <c r="H46" i="11" s="1"/>
  <c r="G47" i="11"/>
  <c r="H47" i="11" s="1"/>
  <c r="G48" i="11"/>
  <c r="H48" i="11" s="1"/>
  <c r="G49" i="11"/>
  <c r="H49" i="11" s="1"/>
  <c r="G50" i="11"/>
  <c r="H50" i="11" s="1"/>
  <c r="G51" i="11"/>
  <c r="H51" i="11" s="1"/>
  <c r="G52" i="11"/>
  <c r="H52" i="11" s="1"/>
  <c r="G53" i="11"/>
  <c r="H53" i="11" s="1"/>
  <c r="G54" i="11"/>
  <c r="H54" i="11" s="1"/>
  <c r="G55" i="11"/>
  <c r="H55" i="11" s="1"/>
  <c r="G56" i="11"/>
  <c r="H56" i="11" s="1"/>
  <c r="G57" i="11"/>
  <c r="H57" i="11" s="1"/>
  <c r="G58" i="11"/>
  <c r="H58" i="11" s="1"/>
  <c r="G59" i="11"/>
  <c r="H59" i="11" s="1"/>
  <c r="G60" i="11"/>
  <c r="H60" i="11" s="1"/>
  <c r="G2" i="11"/>
  <c r="H2" i="11" s="1"/>
  <c r="E3" i="11"/>
  <c r="F3" i="11" s="1"/>
  <c r="E4" i="11"/>
  <c r="F4" i="11" s="1"/>
  <c r="E6" i="11"/>
  <c r="F6" i="11" s="1"/>
  <c r="E7" i="11"/>
  <c r="F7" i="11" s="1"/>
  <c r="E8" i="11"/>
  <c r="F8" i="11" s="1"/>
  <c r="E9" i="11"/>
  <c r="F9" i="11" s="1"/>
  <c r="E10" i="11"/>
  <c r="F10" i="11" s="1"/>
  <c r="E11" i="11"/>
  <c r="F11" i="11" s="1"/>
  <c r="E12" i="11"/>
  <c r="F12" i="11" s="1"/>
  <c r="E13" i="11"/>
  <c r="F13" i="11" s="1"/>
  <c r="E14" i="11"/>
  <c r="F14" i="11" s="1"/>
  <c r="E15" i="11"/>
  <c r="F15" i="11" s="1"/>
  <c r="E16" i="11"/>
  <c r="F16" i="11" s="1"/>
  <c r="E17" i="11"/>
  <c r="F17" i="11" s="1"/>
  <c r="E18" i="11"/>
  <c r="F18" i="11" s="1"/>
  <c r="E19" i="11"/>
  <c r="F19" i="11" s="1"/>
  <c r="E20" i="11"/>
  <c r="F20" i="11" s="1"/>
  <c r="E21" i="11"/>
  <c r="F21" i="11" s="1"/>
  <c r="E22" i="11"/>
  <c r="F22" i="11" s="1"/>
  <c r="E23" i="11"/>
  <c r="F23" i="11" s="1"/>
  <c r="E24" i="11"/>
  <c r="F24" i="11" s="1"/>
  <c r="E25" i="11"/>
  <c r="F25" i="11" s="1"/>
  <c r="E26" i="11"/>
  <c r="F26" i="11" s="1"/>
  <c r="E27" i="11"/>
  <c r="F27" i="11" s="1"/>
  <c r="E28" i="11"/>
  <c r="F28" i="11" s="1"/>
  <c r="E29" i="11"/>
  <c r="F29" i="11" s="1"/>
  <c r="E30" i="1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2" i="11"/>
  <c r="F42" i="11" s="1"/>
  <c r="E43" i="11"/>
  <c r="F43" i="11" s="1"/>
  <c r="E44" i="11"/>
  <c r="F44" i="11" s="1"/>
  <c r="E45" i="11"/>
  <c r="F45" i="11" s="1"/>
  <c r="E46" i="11"/>
  <c r="F46" i="11" s="1"/>
  <c r="E47" i="11"/>
  <c r="F47" i="11" s="1"/>
  <c r="E48" i="11"/>
  <c r="F48" i="11" s="1"/>
  <c r="E49" i="11"/>
  <c r="F49" i="11" s="1"/>
  <c r="E50" i="11"/>
  <c r="F50" i="11" s="1"/>
  <c r="E51" i="11"/>
  <c r="F51" i="11" s="1"/>
  <c r="E52" i="11"/>
  <c r="F52" i="11" s="1"/>
  <c r="E53" i="11"/>
  <c r="F53" i="11" s="1"/>
  <c r="E54" i="11"/>
  <c r="F54" i="11" s="1"/>
  <c r="E55" i="11"/>
  <c r="F55" i="11" s="1"/>
  <c r="E56" i="11"/>
  <c r="F56" i="11" s="1"/>
  <c r="E57" i="11"/>
  <c r="F57" i="11" s="1"/>
  <c r="E58" i="11"/>
  <c r="F58" i="11" s="1"/>
  <c r="E59" i="11"/>
  <c r="F59" i="11" s="1"/>
  <c r="E60" i="11"/>
  <c r="F60" i="11" s="1"/>
  <c r="E2" i="11"/>
  <c r="F2" i="11" s="1"/>
  <c r="G3" i="10"/>
  <c r="H3" i="10" s="1"/>
  <c r="G4" i="10"/>
  <c r="H4" i="10" s="1"/>
  <c r="G6" i="10"/>
  <c r="H6" i="10" s="1"/>
  <c r="G7" i="10"/>
  <c r="H7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2" i="10"/>
  <c r="H32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7" i="10"/>
  <c r="H47" i="10" s="1"/>
  <c r="G48" i="10"/>
  <c r="H48" i="10" s="1"/>
  <c r="G49" i="10"/>
  <c r="H49" i="10" s="1"/>
  <c r="G50" i="10"/>
  <c r="H50" i="10" s="1"/>
  <c r="G51" i="10"/>
  <c r="H51" i="10" s="1"/>
  <c r="G52" i="10"/>
  <c r="H52" i="10" s="1"/>
  <c r="G53" i="10"/>
  <c r="H53" i="10" s="1"/>
  <c r="G54" i="10"/>
  <c r="H54" i="10" s="1"/>
  <c r="G55" i="10"/>
  <c r="H55" i="10" s="1"/>
  <c r="G56" i="10"/>
  <c r="H56" i="10" s="1"/>
  <c r="G57" i="10"/>
  <c r="H57" i="10" s="1"/>
  <c r="G58" i="10"/>
  <c r="H58" i="10" s="1"/>
  <c r="G59" i="10"/>
  <c r="H59" i="10" s="1"/>
  <c r="G60" i="10"/>
  <c r="H60" i="10" s="1"/>
  <c r="G2" i="10"/>
  <c r="H2" i="10" s="1"/>
  <c r="E3" i="10"/>
  <c r="F3" i="10" s="1"/>
  <c r="E4" i="10"/>
  <c r="F4" i="10" s="1"/>
  <c r="E6" i="10"/>
  <c r="F6" i="10" s="1"/>
  <c r="E7" i="10"/>
  <c r="F7" i="10" s="1"/>
  <c r="E8" i="10"/>
  <c r="F8" i="10" s="1"/>
  <c r="E9" i="10"/>
  <c r="F9" i="10" s="1"/>
  <c r="E10" i="10"/>
  <c r="F10" i="10" s="1"/>
  <c r="E11" i="10"/>
  <c r="F11" i="10" s="1"/>
  <c r="E12" i="10"/>
  <c r="F12" i="10" s="1"/>
  <c r="E13" i="10"/>
  <c r="F13" i="10" s="1"/>
  <c r="E14" i="10"/>
  <c r="F14" i="10" s="1"/>
  <c r="E15" i="10"/>
  <c r="F15" i="10" s="1"/>
  <c r="E16" i="10"/>
  <c r="F16" i="10" s="1"/>
  <c r="E17" i="10"/>
  <c r="F17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F23" i="10" s="1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37" i="10"/>
  <c r="F37" i="10" s="1"/>
  <c r="E38" i="10"/>
  <c r="F38" i="10" s="1"/>
  <c r="E39" i="10"/>
  <c r="F39" i="10" s="1"/>
  <c r="E40" i="10"/>
  <c r="F40" i="10" s="1"/>
  <c r="E41" i="10"/>
  <c r="F41" i="10" s="1"/>
  <c r="E42" i="10"/>
  <c r="F42" i="10" s="1"/>
  <c r="E43" i="10"/>
  <c r="F43" i="10" s="1"/>
  <c r="E44" i="10"/>
  <c r="F44" i="10" s="1"/>
  <c r="E45" i="10"/>
  <c r="F45" i="10" s="1"/>
  <c r="E46" i="10"/>
  <c r="F46" i="10" s="1"/>
  <c r="E47" i="10"/>
  <c r="F47" i="10" s="1"/>
  <c r="E48" i="10"/>
  <c r="F48" i="10" s="1"/>
  <c r="E49" i="10"/>
  <c r="F49" i="10" s="1"/>
  <c r="E50" i="10"/>
  <c r="F50" i="10" s="1"/>
  <c r="E51" i="10"/>
  <c r="F51" i="10" s="1"/>
  <c r="E52" i="10"/>
  <c r="F52" i="10" s="1"/>
  <c r="E53" i="10"/>
  <c r="F53" i="10" s="1"/>
  <c r="E54" i="10"/>
  <c r="F54" i="10" s="1"/>
  <c r="E55" i="10"/>
  <c r="F55" i="10" s="1"/>
  <c r="E56" i="10"/>
  <c r="F56" i="10" s="1"/>
  <c r="E57" i="10"/>
  <c r="F57" i="10" s="1"/>
  <c r="E58" i="10"/>
  <c r="F58" i="10" s="1"/>
  <c r="E59" i="10"/>
  <c r="F59" i="10" s="1"/>
  <c r="E60" i="10"/>
  <c r="F60" i="10" s="1"/>
  <c r="E2" i="10"/>
  <c r="F2" i="10" s="1"/>
  <c r="G3" i="9"/>
  <c r="H3" i="9" s="1"/>
  <c r="G4" i="9"/>
  <c r="H4" i="9" s="1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 s="1"/>
  <c r="G19" i="9"/>
  <c r="H19" i="9" s="1"/>
  <c r="G20" i="9"/>
  <c r="H20" i="9" s="1"/>
  <c r="G21" i="9"/>
  <c r="H21" i="9" s="1"/>
  <c r="G22" i="9"/>
  <c r="H22" i="9" s="1"/>
  <c r="G23" i="9"/>
  <c r="H23" i="9" s="1"/>
  <c r="G24" i="9"/>
  <c r="H24" i="9" s="1"/>
  <c r="G25" i="9"/>
  <c r="H25" i="9" s="1"/>
  <c r="G26" i="9"/>
  <c r="H26" i="9" s="1"/>
  <c r="G27" i="9"/>
  <c r="H27" i="9" s="1"/>
  <c r="G28" i="9"/>
  <c r="H28" i="9" s="1"/>
  <c r="G29" i="9"/>
  <c r="H29" i="9" s="1"/>
  <c r="G30" i="9"/>
  <c r="H30" i="9" s="1"/>
  <c r="G31" i="9"/>
  <c r="H31" i="9" s="1"/>
  <c r="G32" i="9"/>
  <c r="H32" i="9" s="1"/>
  <c r="G33" i="9"/>
  <c r="H33" i="9" s="1"/>
  <c r="G34" i="9"/>
  <c r="H34" i="9" s="1"/>
  <c r="G35" i="9"/>
  <c r="H35" i="9" s="1"/>
  <c r="G36" i="9"/>
  <c r="H36" i="9" s="1"/>
  <c r="G37" i="9"/>
  <c r="H37" i="9" s="1"/>
  <c r="G38" i="9"/>
  <c r="H38" i="9" s="1"/>
  <c r="G39" i="9"/>
  <c r="H39" i="9" s="1"/>
  <c r="G40" i="9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57" i="9"/>
  <c r="H57" i="9" s="1"/>
  <c r="G58" i="9"/>
  <c r="H58" i="9" s="1"/>
  <c r="G59" i="9"/>
  <c r="H59" i="9" s="1"/>
  <c r="G60" i="9"/>
  <c r="H60" i="9" s="1"/>
  <c r="G2" i="9"/>
  <c r="H2" i="9" s="1"/>
  <c r="E3" i="9"/>
  <c r="F3" i="9" s="1"/>
  <c r="E4" i="9"/>
  <c r="F4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E35" i="9"/>
  <c r="F35" i="9" s="1"/>
  <c r="E36" i="9"/>
  <c r="F36" i="9" s="1"/>
  <c r="E37" i="9"/>
  <c r="F37" i="9" s="1"/>
  <c r="E38" i="9"/>
  <c r="F38" i="9" s="1"/>
  <c r="E39" i="9"/>
  <c r="F39" i="9" s="1"/>
  <c r="E40" i="9"/>
  <c r="F40" i="9" s="1"/>
  <c r="E41" i="9"/>
  <c r="F41" i="9" s="1"/>
  <c r="E42" i="9"/>
  <c r="F42" i="9" s="1"/>
  <c r="E43" i="9"/>
  <c r="F43" i="9" s="1"/>
  <c r="E44" i="9"/>
  <c r="F44" i="9" s="1"/>
  <c r="E45" i="9"/>
  <c r="F45" i="9" s="1"/>
  <c r="E46" i="9"/>
  <c r="F46" i="9" s="1"/>
  <c r="E47" i="9"/>
  <c r="F47" i="9" s="1"/>
  <c r="E48" i="9"/>
  <c r="F48" i="9" s="1"/>
  <c r="E49" i="9"/>
  <c r="F49" i="9" s="1"/>
  <c r="E50" i="9"/>
  <c r="F50" i="9" s="1"/>
  <c r="E51" i="9"/>
  <c r="F51" i="9" s="1"/>
  <c r="E52" i="9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2" i="9"/>
  <c r="F2" i="9" s="1"/>
  <c r="G3" i="8"/>
  <c r="H3" i="8" s="1"/>
  <c r="G4" i="8"/>
  <c r="H4" i="8" s="1"/>
  <c r="G6" i="8"/>
  <c r="H6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33" i="8"/>
  <c r="H33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58" i="8"/>
  <c r="H58" i="8" s="1"/>
  <c r="G59" i="8"/>
  <c r="H59" i="8" s="1"/>
  <c r="G60" i="8"/>
  <c r="H60" i="8" s="1"/>
  <c r="G2" i="8"/>
  <c r="H2" i="8" s="1"/>
  <c r="E2" i="8"/>
  <c r="F2" i="8" s="1"/>
  <c r="E3" i="8"/>
  <c r="F3" i="8" s="1"/>
  <c r="E4" i="8"/>
  <c r="F4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G3" i="7"/>
  <c r="H3" i="7" s="1"/>
  <c r="G4" i="7"/>
  <c r="H4" i="7" s="1"/>
  <c r="G6" i="7"/>
  <c r="H6" i="7" s="1"/>
  <c r="G7" i="7"/>
  <c r="H7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G32" i="7"/>
  <c r="H32" i="7" s="1"/>
  <c r="G33" i="7"/>
  <c r="H33" i="7" s="1"/>
  <c r="G34" i="7"/>
  <c r="H34" i="7" s="1"/>
  <c r="G35" i="7"/>
  <c r="H35" i="7" s="1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42" i="7"/>
  <c r="H42" i="7" s="1"/>
  <c r="G43" i="7"/>
  <c r="H43" i="7" s="1"/>
  <c r="G44" i="7"/>
  <c r="H44" i="7" s="1"/>
  <c r="G45" i="7"/>
  <c r="H45" i="7" s="1"/>
  <c r="G46" i="7"/>
  <c r="H46" i="7" s="1"/>
  <c r="G47" i="7"/>
  <c r="H47" i="7" s="1"/>
  <c r="G48" i="7"/>
  <c r="H48" i="7" s="1"/>
  <c r="G49" i="7"/>
  <c r="H49" i="7" s="1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2" i="7"/>
  <c r="H2" i="7" s="1"/>
  <c r="E3" i="7"/>
  <c r="F3" i="7" s="1"/>
  <c r="E4" i="7"/>
  <c r="F4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2" i="7"/>
  <c r="F2" i="7" s="1"/>
  <c r="G3" i="6"/>
  <c r="H3" i="6" s="1"/>
  <c r="G4" i="6"/>
  <c r="H4" i="6" s="1"/>
  <c r="G6" i="6"/>
  <c r="H6" i="6" s="1"/>
  <c r="G7" i="6"/>
  <c r="H7" i="6" s="1"/>
  <c r="G8" i="6"/>
  <c r="H8" i="6" s="1"/>
  <c r="G9" i="6"/>
  <c r="H9" i="6" s="1"/>
  <c r="G10" i="6"/>
  <c r="H10" i="6" s="1"/>
  <c r="G11" i="6"/>
  <c r="H11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0" i="6"/>
  <c r="H40" i="6" s="1"/>
  <c r="G41" i="6"/>
  <c r="H41" i="6" s="1"/>
  <c r="G42" i="6"/>
  <c r="H42" i="6" s="1"/>
  <c r="G43" i="6"/>
  <c r="H43" i="6" s="1"/>
  <c r="G44" i="6"/>
  <c r="H44" i="6" s="1"/>
  <c r="G45" i="6"/>
  <c r="H45" i="6" s="1"/>
  <c r="G46" i="6"/>
  <c r="H46" i="6" s="1"/>
  <c r="G47" i="6"/>
  <c r="H47" i="6" s="1"/>
  <c r="G48" i="6"/>
  <c r="H48" i="6" s="1"/>
  <c r="G49" i="6"/>
  <c r="H49" i="6" s="1"/>
  <c r="G50" i="6"/>
  <c r="H50" i="6" s="1"/>
  <c r="G51" i="6"/>
  <c r="H51" i="6" s="1"/>
  <c r="G52" i="6"/>
  <c r="H52" i="6" s="1"/>
  <c r="G53" i="6"/>
  <c r="H53" i="6" s="1"/>
  <c r="G54" i="6"/>
  <c r="H54" i="6" s="1"/>
  <c r="G55" i="6"/>
  <c r="H55" i="6" s="1"/>
  <c r="G56" i="6"/>
  <c r="H56" i="6" s="1"/>
  <c r="G57" i="6"/>
  <c r="H57" i="6" s="1"/>
  <c r="G58" i="6"/>
  <c r="H58" i="6" s="1"/>
  <c r="G59" i="6"/>
  <c r="H59" i="6" s="1"/>
  <c r="G60" i="6"/>
  <c r="H60" i="6" s="1"/>
  <c r="G2" i="6"/>
  <c r="H2" i="6" s="1"/>
  <c r="E3" i="6"/>
  <c r="F3" i="6" s="1"/>
  <c r="E4" i="6"/>
  <c r="F4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2" i="6"/>
  <c r="F2" i="6" s="1"/>
  <c r="G3" i="5" l="1"/>
  <c r="H3" i="5" s="1"/>
  <c r="G4" i="5"/>
  <c r="H4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2" i="5"/>
  <c r="H2" i="5" s="1"/>
  <c r="E3" i="5"/>
  <c r="F3" i="5" s="1"/>
  <c r="E4" i="5"/>
  <c r="F4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2" i="5"/>
  <c r="F2" i="5" s="1"/>
  <c r="G3" i="4"/>
  <c r="H3" i="4" s="1"/>
  <c r="G4" i="4"/>
  <c r="H4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2" i="4"/>
  <c r="H2" i="4" s="1"/>
  <c r="E3" i="4"/>
  <c r="F3" i="4" s="1"/>
  <c r="E4" i="4"/>
  <c r="F4" i="4" s="1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2" i="4"/>
  <c r="F2" i="4" s="1"/>
  <c r="E6" i="2"/>
  <c r="F6" i="2" s="1"/>
  <c r="G6" i="2"/>
  <c r="E7" i="2"/>
  <c r="F7" i="2" s="1"/>
  <c r="G7" i="2"/>
  <c r="H7" i="2" s="1"/>
  <c r="E8" i="2"/>
  <c r="F8" i="2" s="1"/>
  <c r="G8" i="2"/>
  <c r="H8" i="2" s="1"/>
  <c r="E9" i="2"/>
  <c r="F9" i="2" s="1"/>
  <c r="G9" i="2"/>
  <c r="E10" i="2"/>
  <c r="F10" i="2" s="1"/>
  <c r="G10" i="2"/>
  <c r="E11" i="2"/>
  <c r="F11" i="2" s="1"/>
  <c r="G11" i="2"/>
  <c r="H11" i="2" s="1"/>
  <c r="E12" i="2"/>
  <c r="F12" i="2" s="1"/>
  <c r="G12" i="2"/>
  <c r="E13" i="2"/>
  <c r="F13" i="2" s="1"/>
  <c r="G13" i="2"/>
  <c r="E14" i="2"/>
  <c r="F14" i="2" s="1"/>
  <c r="G14" i="2"/>
  <c r="H14" i="2" s="1"/>
  <c r="E15" i="2"/>
  <c r="F15" i="2" s="1"/>
  <c r="G15" i="2"/>
  <c r="E16" i="2"/>
  <c r="F16" i="2" s="1"/>
  <c r="G16" i="2"/>
  <c r="H16" i="2" s="1"/>
  <c r="E17" i="2"/>
  <c r="F17" i="2" s="1"/>
  <c r="G17" i="2"/>
  <c r="E18" i="2"/>
  <c r="F18" i="2" s="1"/>
  <c r="G18" i="2"/>
  <c r="H18" i="2" s="1"/>
  <c r="E19" i="2"/>
  <c r="F19" i="2" s="1"/>
  <c r="G19" i="2"/>
  <c r="E20" i="2"/>
  <c r="F20" i="2" s="1"/>
  <c r="G20" i="2"/>
  <c r="H20" i="2" s="1"/>
  <c r="E21" i="2"/>
  <c r="F21" i="2" s="1"/>
  <c r="G21" i="2"/>
  <c r="E22" i="2"/>
  <c r="F22" i="2" s="1"/>
  <c r="G22" i="2"/>
  <c r="E23" i="2"/>
  <c r="F23" i="2" s="1"/>
  <c r="G23" i="2"/>
  <c r="H23" i="2" s="1"/>
  <c r="E24" i="2"/>
  <c r="F24" i="2" s="1"/>
  <c r="G24" i="2"/>
  <c r="E25" i="2"/>
  <c r="F25" i="2" s="1"/>
  <c r="G25" i="2"/>
  <c r="H25" i="2" s="1"/>
  <c r="E26" i="2"/>
  <c r="F26" i="2" s="1"/>
  <c r="G26" i="2"/>
  <c r="E27" i="2"/>
  <c r="F27" i="2" s="1"/>
  <c r="G27" i="2"/>
  <c r="E28" i="2"/>
  <c r="F28" i="2" s="1"/>
  <c r="G28" i="2"/>
  <c r="H28" i="2" s="1"/>
  <c r="E29" i="2"/>
  <c r="F29" i="2" s="1"/>
  <c r="G29" i="2"/>
  <c r="H29" i="2" s="1"/>
  <c r="E30" i="2"/>
  <c r="F30" i="2" s="1"/>
  <c r="G30" i="2"/>
  <c r="H30" i="2" s="1"/>
  <c r="E31" i="2"/>
  <c r="F31" i="2" s="1"/>
  <c r="G31" i="2"/>
  <c r="E32" i="2"/>
  <c r="F32" i="2" s="1"/>
  <c r="G32" i="2"/>
  <c r="H32" i="2" s="1"/>
  <c r="E33" i="2"/>
  <c r="F33" i="2" s="1"/>
  <c r="G33" i="2"/>
  <c r="H33" i="2" s="1"/>
  <c r="E34" i="2"/>
  <c r="F34" i="2" s="1"/>
  <c r="G34" i="2"/>
  <c r="H34" i="2" s="1"/>
  <c r="E35" i="2"/>
  <c r="F35" i="2" s="1"/>
  <c r="G35" i="2"/>
  <c r="E36" i="2"/>
  <c r="F36" i="2" s="1"/>
  <c r="G36" i="2"/>
  <c r="H36" i="2" s="1"/>
  <c r="E37" i="2"/>
  <c r="F37" i="2" s="1"/>
  <c r="G37" i="2"/>
  <c r="H37" i="2" s="1"/>
  <c r="E38" i="2"/>
  <c r="F38" i="2" s="1"/>
  <c r="G38" i="2"/>
  <c r="E39" i="2"/>
  <c r="F39" i="2" s="1"/>
  <c r="G39" i="2"/>
  <c r="H39" i="2" s="1"/>
  <c r="E40" i="2"/>
  <c r="F40" i="2" s="1"/>
  <c r="G40" i="2"/>
  <c r="E41" i="2"/>
  <c r="F41" i="2" s="1"/>
  <c r="G41" i="2"/>
  <c r="E42" i="2"/>
  <c r="F42" i="2" s="1"/>
  <c r="G42" i="2"/>
  <c r="E43" i="2"/>
  <c r="F43" i="2" s="1"/>
  <c r="G43" i="2"/>
  <c r="H43" i="2" s="1"/>
  <c r="E44" i="2"/>
  <c r="F44" i="2" s="1"/>
  <c r="G44" i="2"/>
  <c r="E45" i="2"/>
  <c r="F45" i="2" s="1"/>
  <c r="G45" i="2"/>
  <c r="H45" i="2" s="1"/>
  <c r="E46" i="2"/>
  <c r="F46" i="2" s="1"/>
  <c r="G46" i="2"/>
  <c r="H46" i="2" s="1"/>
  <c r="E47" i="2"/>
  <c r="F47" i="2" s="1"/>
  <c r="G47" i="2"/>
  <c r="E48" i="2"/>
  <c r="F48" i="2" s="1"/>
  <c r="G48" i="2"/>
  <c r="E49" i="2"/>
  <c r="F49" i="2" s="1"/>
  <c r="G49" i="2"/>
  <c r="H49" i="2" s="1"/>
  <c r="E50" i="2"/>
  <c r="F50" i="2" s="1"/>
  <c r="G50" i="2"/>
  <c r="H50" i="2" s="1"/>
  <c r="E51" i="2"/>
  <c r="F51" i="2" s="1"/>
  <c r="G51" i="2"/>
  <c r="H51" i="2" s="1"/>
  <c r="E52" i="2"/>
  <c r="F52" i="2" s="1"/>
  <c r="G52" i="2"/>
  <c r="H52" i="2" s="1"/>
  <c r="E53" i="2"/>
  <c r="F53" i="2" s="1"/>
  <c r="G53" i="2"/>
  <c r="H53" i="2" s="1"/>
  <c r="E54" i="2"/>
  <c r="F54" i="2"/>
  <c r="G54" i="2"/>
  <c r="E55" i="2"/>
  <c r="F55" i="2" s="1"/>
  <c r="G55" i="2"/>
  <c r="H55" i="2" s="1"/>
  <c r="E56" i="2"/>
  <c r="F56" i="2" s="1"/>
  <c r="G56" i="2"/>
  <c r="H56" i="2" s="1"/>
  <c r="E57" i="2"/>
  <c r="F57" i="2" s="1"/>
  <c r="G57" i="2"/>
  <c r="E58" i="2"/>
  <c r="F58" i="2" s="1"/>
  <c r="G58" i="2"/>
  <c r="E59" i="2"/>
  <c r="F59" i="2" s="1"/>
  <c r="G59" i="2"/>
  <c r="H59" i="2" s="1"/>
  <c r="E60" i="2"/>
  <c r="F60" i="2" s="1"/>
  <c r="G60" i="2"/>
  <c r="H60" i="2" s="1"/>
  <c r="H57" i="2"/>
  <c r="H48" i="2"/>
  <c r="H47" i="2"/>
  <c r="H44" i="2"/>
  <c r="H41" i="2"/>
  <c r="H40" i="2"/>
  <c r="H35" i="2"/>
  <c r="H31" i="2"/>
  <c r="H27" i="2"/>
  <c r="H24" i="2"/>
  <c r="H21" i="2"/>
  <c r="H19" i="2"/>
  <c r="H17" i="2"/>
  <c r="H15" i="2"/>
  <c r="H13" i="2"/>
  <c r="H12" i="2"/>
  <c r="H10" i="2"/>
  <c r="H9" i="2"/>
  <c r="H6" i="2"/>
  <c r="H22" i="2"/>
  <c r="H26" i="2"/>
  <c r="H38" i="2"/>
  <c r="H42" i="2"/>
  <c r="H54" i="2"/>
  <c r="H58" i="2"/>
  <c r="G3" i="2"/>
  <c r="H3" i="2" s="1"/>
  <c r="G4" i="2"/>
  <c r="H4" i="2" s="1"/>
  <c r="G2" i="2"/>
  <c r="H2" i="2" s="1"/>
  <c r="E4" i="2"/>
  <c r="F4" i="2" s="1"/>
  <c r="E3" i="2"/>
  <c r="F3" i="2" s="1"/>
  <c r="E2" i="1"/>
  <c r="G3" i="1"/>
  <c r="H3" i="1" s="1"/>
  <c r="G4" i="1"/>
  <c r="H4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2" i="1"/>
  <c r="H2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" i="1"/>
  <c r="F6" i="1" s="1"/>
  <c r="E4" i="1"/>
  <c r="F4" i="1" s="1"/>
  <c r="E3" i="1"/>
  <c r="F3" i="1" s="1"/>
  <c r="F2" i="1"/>
</calcChain>
</file>

<file path=xl/sharedStrings.xml><?xml version="1.0" encoding="utf-8"?>
<sst xmlns="http://schemas.openxmlformats.org/spreadsheetml/2006/main" count="2201" uniqueCount="229">
  <si>
    <t>Residents</t>
  </si>
  <si>
    <t>including: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</si>
  <si>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</si>
  <si>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</si>
  <si>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</si>
  <si>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</si>
  <si>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</si>
  <si>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</si>
  <si>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</si>
  <si>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</si>
  <si>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</si>
  <si>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</si>
  <si>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Serbia and Montenegro</t>
  </si>
  <si>
    <t>Cyprus</t>
  </si>
  <si>
    <t>Lithuania</t>
  </si>
  <si>
    <t>Latvia</t>
  </si>
  <si>
    <t>Luxembourg</t>
  </si>
  <si>
    <t>Liechtenstein</t>
  </si>
  <si>
    <t>Hungary</t>
  </si>
  <si>
    <t>Malta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</si>
  <si>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</si>
  <si>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</si>
  <si>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</si>
  <si>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</si>
  <si>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</si>
  <si>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</si>
  <si>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</si>
  <si>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</si>
  <si>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</si>
  <si>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Slovakia</t>
  </si>
  <si>
    <t>Slovenia</t>
  </si>
  <si>
    <t>United Kingdom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</si>
  <si>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</si>
  <si>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</si>
  <si>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</si>
  <si>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</si>
  <si>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</si>
  <si>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</si>
  <si>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</si>
  <si>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USA</t>
  </si>
  <si>
    <t>Brazil</t>
  </si>
  <si>
    <t>Mexico</t>
  </si>
  <si>
    <t>Other American Countries</t>
  </si>
  <si>
    <t>China</t>
  </si>
  <si>
    <t>Israel</t>
  </si>
  <si>
    <t>Japan</t>
  </si>
  <si>
    <t>Republic of Korea</t>
  </si>
  <si>
    <t>South Africa</t>
  </si>
  <si>
    <t>Other African Countries</t>
  </si>
  <si>
    <t>Australia</t>
  </si>
  <si>
    <t>New Zealand</t>
  </si>
  <si>
    <t>Oceania</t>
  </si>
  <si>
    <t>Belgie</t>
  </si>
  <si>
    <t>Bulharsko</t>
  </si>
  <si>
    <t>Země</t>
  </si>
  <si>
    <t>Rezidenti</t>
  </si>
  <si>
    <t>Nerezidenti</t>
  </si>
  <si>
    <t>Dánsko</t>
  </si>
  <si>
    <t>India</t>
  </si>
  <si>
    <t>Estonsko</t>
  </si>
  <si>
    <t>Finsko</t>
  </si>
  <si>
    <t>Francie</t>
  </si>
  <si>
    <t>Chorvatsko</t>
  </si>
  <si>
    <t>Irsko</t>
  </si>
  <si>
    <t>Island</t>
  </si>
  <si>
    <t>Itálie</t>
  </si>
  <si>
    <t>Srbsko a Černá Hora</t>
  </si>
  <si>
    <t>Kypr</t>
  </si>
  <si>
    <t>Litva</t>
  </si>
  <si>
    <t>Lotyšsko</t>
  </si>
  <si>
    <t>Lucembursko</t>
  </si>
  <si>
    <t>Lichtenštejnsko</t>
  </si>
  <si>
    <t>Maďarsko</t>
  </si>
  <si>
    <t>Německo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</si>
  <si>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</si>
  <si>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</si>
  <si>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</si>
  <si>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</si>
  <si>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</si>
  <si>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</si>
  <si>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</si>
  <si>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</si>
  <si>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</si>
  <si>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Nizozemsko</t>
  </si>
  <si>
    <t>Spojené království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</si>
  <si>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</si>
  <si>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</si>
  <si>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</si>
  <si>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</si>
  <si>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</si>
  <si>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</si>
  <si>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</si>
  <si>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</si>
  <si>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</si>
  <si>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</si>
  <si>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</si>
  <si>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</si>
  <si>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</si>
  <si>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</si>
  <si>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</si>
  <si>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</si>
  <si>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</si>
  <si>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</si>
  <si>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</si>
  <si>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</si>
  <si>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</si>
  <si>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Průměrná doba přenocování (počet nocí)</t>
  </si>
  <si>
    <t>Tchaj-wan</t>
  </si>
  <si>
    <t>Saudi Arabia</t>
  </si>
  <si>
    <t>Saúdská Arábie</t>
  </si>
  <si>
    <t>The United Arab Emirates</t>
  </si>
  <si>
    <t>Spojené arabské emiráty</t>
  </si>
  <si>
    <t>z toho:</t>
  </si>
  <si>
    <t>Other Asian Countries</t>
  </si>
  <si>
    <t>Non-residents (foreigners)</t>
  </si>
  <si>
    <t>Autor: Pražská informační služba - Prague City Tourism - Oddělení statistiky a analýz</t>
  </si>
  <si>
    <t>Guests total</t>
  </si>
  <si>
    <t>Hosté celkem</t>
  </si>
  <si>
    <t>Počet hostů Praha Q1 2018</t>
  </si>
  <si>
    <t>1  517 959</t>
  </si>
  <si>
    <t>Počet hostů Praha Q2 2018</t>
  </si>
  <si>
    <t>Počet přenocování Praha Q2 2018</t>
  </si>
  <si>
    <t>Počet hostů Praha Q3 2018</t>
  </si>
  <si>
    <t>Počet přenocování Praha Q3 2018</t>
  </si>
  <si>
    <t>Počet hostů Praha Q4 2018</t>
  </si>
  <si>
    <t>Počet přenocování Praha Q4 2018</t>
  </si>
  <si>
    <t>Počet hostů Praha 1/2018</t>
  </si>
  <si>
    <t>Počet přenocování Praha 1/2018</t>
  </si>
  <si>
    <t>Počet hostů Praha 2/2018</t>
  </si>
  <si>
    <t>Počet přenocování Praha 2/2018</t>
  </si>
  <si>
    <t>Počet hostů Praha 3/2018</t>
  </si>
  <si>
    <t>Počet přenocování Praha 3/2018</t>
  </si>
  <si>
    <t>Počet hostů Praha 4/2018</t>
  </si>
  <si>
    <t>Počet přenocování Praha 4/2018</t>
  </si>
  <si>
    <t>Počet hostů Praha 5/2018</t>
  </si>
  <si>
    <t>Počet přenocování Praha 5/2018</t>
  </si>
  <si>
    <t>Počet hostů Praha 6/2018</t>
  </si>
  <si>
    <t>Počet přenocování Praha 6/2018</t>
  </si>
  <si>
    <t>Počet hostů Praha 7/2018</t>
  </si>
  <si>
    <t>Počet přenocování Praha 7/2018</t>
  </si>
  <si>
    <t> 780 557</t>
  </si>
  <si>
    <t> 100 134</t>
  </si>
  <si>
    <t> 680 423</t>
  </si>
  <si>
    <t>Počet hostů Praha 8/2018</t>
  </si>
  <si>
    <t>Počet přenocování Praha 8/2018</t>
  </si>
  <si>
    <t>1  889 303</t>
  </si>
  <si>
    <t> 180 792</t>
  </si>
  <si>
    <t>1  708 511</t>
  </si>
  <si>
    <t>Počet hostů Praha 9/2018</t>
  </si>
  <si>
    <t>Počet přenocování Praha 9/2018</t>
  </si>
  <si>
    <t>Počet hostů Praha 10/2018</t>
  </si>
  <si>
    <t>Počet přenocování Praha 10/2018</t>
  </si>
  <si>
    <t>Počet hostů Praha 11/2018</t>
  </si>
  <si>
    <t>Počet přenocování Praha 11/2018</t>
  </si>
  <si>
    <t>Počet hostů Praha 12/2018</t>
  </si>
  <si>
    <t>Počet přenocování Praha 12/2018</t>
  </si>
  <si>
    <t>Počet hostů Praha 2018</t>
  </si>
  <si>
    <t>Počet přenocování Praha 2018</t>
  </si>
  <si>
    <t xml:space="preserve">Absolutní přírůstek počtu hostů 2018/2017 </t>
  </si>
  <si>
    <t>Procentní přírůstek počtu hostů 2018/2017</t>
  </si>
  <si>
    <t xml:space="preserve">Absolutní přírůstek počtu přenocování 2018/2017 </t>
  </si>
  <si>
    <t>Procentní přírůstek počtu přenocování 2018/2017</t>
  </si>
  <si>
    <t xml:space="preserve">Absolutní přírůstek počtu hostů Q1 2018/      Q1 2017 </t>
  </si>
  <si>
    <t>Počet přenocování Praha Q1 2018</t>
  </si>
  <si>
    <t xml:space="preserve">Absolutní přírůstek počtu hostů 1/2018/      1/2017 </t>
  </si>
  <si>
    <t>Procentní přírůstek počtu hostů 1/2018/      1/2017</t>
  </si>
  <si>
    <t>Absolutní přírůstek počtu přenocování 1/2018/      1/2017</t>
  </si>
  <si>
    <t>Procentní přírůstek počtu přenocování 1/2018/      1/2017</t>
  </si>
  <si>
    <t>Absolutní přírůstek počtu hostů Q4 2018/      Q4 2017</t>
  </si>
  <si>
    <t>Procentní přírůstek počtu hostů Q4 2018/      Q4 2017</t>
  </si>
  <si>
    <t xml:space="preserve">Absolutní přírůstek počtu přenocování  Q4 2018/      Q4 2017 </t>
  </si>
  <si>
    <t>Procentní přírůstek počtu přenocování Q4 2018/      Q4 2017</t>
  </si>
  <si>
    <t xml:space="preserve">Absolutní přírůstek počtu hostů Q3 2018/      Q3 2017 </t>
  </si>
  <si>
    <t>Procentní přírůstek počtu hostů Q3 2018/      Q3 2017</t>
  </si>
  <si>
    <t>Absolutní přírůstek počtu přenocování  Q3 2018/      Q3 2017</t>
  </si>
  <si>
    <t>Procentní přírůstek počtu přenocování Q3 2018/      Q3 2017</t>
  </si>
  <si>
    <t>Absolutní přírůstek počtu hostů Q2 2018/      Q2 2017</t>
  </si>
  <si>
    <t>Procentní přírůstek počtu hostů Q2 2018/      Q2 2017</t>
  </si>
  <si>
    <t xml:space="preserve">Absolutní přírůstek počtu přenocování  Q2 2018/      Q2 2017 </t>
  </si>
  <si>
    <t>Procentní přírůstek počtu přenocování Q2 2018/      Q2 2017</t>
  </si>
  <si>
    <t>Procentní přírůstek počtu hostů Q1 2018/      Q1 2017</t>
  </si>
  <si>
    <t>Absolutní přírůstek počtu přenocování  Q1 2018/      Q1 2017</t>
  </si>
  <si>
    <t>Procentní přírůstek počtu přenocování Q1 2018/      Q1 2017</t>
  </si>
  <si>
    <t>Absolutní přírůstek počtu hostů 2/2018/      2/2017</t>
  </si>
  <si>
    <t>Procentní přírůstek počtu hostů 2/2018/      2/2017</t>
  </si>
  <si>
    <t>Absolutní přírůstek počtu přenocování 2/2018/      2/2017</t>
  </si>
  <si>
    <t>Procentní přírůstek počtu přenocování 2/2018/      2/2017</t>
  </si>
  <si>
    <t xml:space="preserve">Absolutní přírůstek počtu hostů 3/2018/      3/2017 </t>
  </si>
  <si>
    <t>Procentní přírůstek počtu hostů 3/2018/      3/2017</t>
  </si>
  <si>
    <t xml:space="preserve">Absolutní přírůstek počtu přenocování 3/2018/      3/2017 </t>
  </si>
  <si>
    <t>Procentní přírůstek počtu přenocování 3/2018/      3/2017</t>
  </si>
  <si>
    <t>Absolutní přírůstek počtu hostů 4/2018/      4/2017</t>
  </si>
  <si>
    <t>Procentní přírůstek počtu hostů 4/2018/      4/2017</t>
  </si>
  <si>
    <t>Absolutní přírůstek počtu přenocování 4/2018/      4/2017</t>
  </si>
  <si>
    <t>Procentní přírůstek počtu přenocování 4/2018/      4/2017</t>
  </si>
  <si>
    <t>Absolutní přírůstek počtu hostů 5/2018/      5/2017</t>
  </si>
  <si>
    <t>Procentní přírůstek počtu hostů 5/2018/      5/2017</t>
  </si>
  <si>
    <t xml:space="preserve">Absolutní přírůstek počtu přenocování 5/2018/      5/2017 </t>
  </si>
  <si>
    <t>Procentní přírůstek počtu přenocování 5/2018/      5/2017</t>
  </si>
  <si>
    <t>Absolutní přírůstek počtu hostů 6/2018/      6/2017</t>
  </si>
  <si>
    <t>Procentní přírůstek počtu hostů 6/2018/      6/2017</t>
  </si>
  <si>
    <t xml:space="preserve">Absolutní přírůstek počtu přenocování 6/2018/      6/2017 </t>
  </si>
  <si>
    <t>Procentní přírůstek počtu přenocování 6/2018/      6/2017</t>
  </si>
  <si>
    <t>Absolutní přírůstek počtu hostů 7/2018/      7/2017</t>
  </si>
  <si>
    <t>Procentní přírůstek počtu hostů 7/2018/      7/2017</t>
  </si>
  <si>
    <t xml:space="preserve">Absolutní přírůstek počtu přenocování 7/2018/      7/2017 </t>
  </si>
  <si>
    <t>Procentní přírůstek počtu přenocování 7/2018/      7/2017</t>
  </si>
  <si>
    <t>Absolutní přírůstek počtu hostů 8/2018/      8/2017</t>
  </si>
  <si>
    <t>Procentní přírůstek počtu hostů 8/2018/      8/2017</t>
  </si>
  <si>
    <t xml:space="preserve">Absolutní přírůstek počtu přenocování 8/2018/      8/2017 </t>
  </si>
  <si>
    <t>Procentní přírůstek počtu přenocování 8/2018/      8/2017</t>
  </si>
  <si>
    <t>Absolutní přírůstek počtu hostů 9/2018/      9/2017</t>
  </si>
  <si>
    <t>Procentní přírůstek počtu hostů 9/2018/      9/2017</t>
  </si>
  <si>
    <t xml:space="preserve">Absolutní přírůstek počtu přenocování 9/2018/      9/2017 </t>
  </si>
  <si>
    <t>Procentní přírůstek počtu přenocování 9/2018/      9/2017</t>
  </si>
  <si>
    <t>Absolutní přírůstek počtu hostů 10/2018/      10/2017</t>
  </si>
  <si>
    <t>Procentní přírůstek počtu hostů 10/2018/      10/2017</t>
  </si>
  <si>
    <t xml:space="preserve">Absolutní přírůstek počtu přenocování 10/2018/      10/2017 </t>
  </si>
  <si>
    <t>Procentní přírůstek počtu přenocování 10/2018/      10/2017</t>
  </si>
  <si>
    <t xml:space="preserve">Absolutní přírůstek počtu hostů 11/2018/      11/2017 </t>
  </si>
  <si>
    <t>Procentní přírůstek počtu hostů 11/2018/      11/2017</t>
  </si>
  <si>
    <t xml:space="preserve">Absolutní přírůstek počtu přenocování 11/2018/      11/2017 </t>
  </si>
  <si>
    <t>Procentní přírůstek počtu přenocování 11/2018/      11/2017</t>
  </si>
  <si>
    <t xml:space="preserve">Absolutní přírůstek počtu hostů 12/2018/      12/2017 </t>
  </si>
  <si>
    <t>Procentní přírůstek počtu hostů 12/2018/      12/2017</t>
  </si>
  <si>
    <t xml:space="preserve">Absolutní přírůstek počtu přenocování 12/2018/      12/2017 </t>
  </si>
  <si>
    <t>Procentní přírůstek počtu přenocování 12/2018/      12/2017</t>
  </si>
  <si>
    <t xml:space="preserve"> </t>
  </si>
  <si>
    <t>Zdroj dat: Český statistický úřad, www.czso.cz 3. 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</si>
</sst>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0.0"/>
    <numFmt numFmtId="166" formatCode="#,##0.0"/>
    <numFmt numFmtId="167" formatCode="##,\ ###,##0"/>
    <numFmt numFmtId="168" formatCode="##0.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8"/>
      <name val="Arial"/>
      <family val="2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/>
  </cellStyleXfs>
  <cellXfs count="73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Border="1" applyAlignment="1"/>
    <xf numFmtId="0" fontId="2" fillId="0" borderId="2" xfId="0" applyFont="1" applyBorder="1"/>
    <xf numFmtId="0" fontId="6" fillId="0" borderId="1" xfId="0" applyFont="1" applyBorder="1"/>
    <xf numFmtId="0" fontId="2" fillId="0" borderId="0" xfId="3" applyFont="1"/>
    <xf numFmtId="0" fontId="2" fillId="0" borderId="0" xfId="3" applyFont="1" applyFill="1" applyBorder="1"/>
    <xf numFmtId="3" fontId="2" fillId="3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165" fontId="7" fillId="2" borderId="2" xfId="0" applyNumberFormat="1" applyFont="1" applyFill="1" applyBorder="1"/>
    <xf numFmtId="3" fontId="7" fillId="2" borderId="2" xfId="0" applyNumberFormat="1" applyFont="1" applyFill="1" applyBorder="1" applyAlignment="1">
      <alignment horizontal="right"/>
    </xf>
    <xf numFmtId="3" fontId="7" fillId="2" borderId="2" xfId="2" applyNumberFormat="1" applyFont="1" applyFill="1" applyBorder="1"/>
    <xf numFmtId="0" fontId="7" fillId="2" borderId="1" xfId="0" applyFont="1" applyFill="1" applyBorder="1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3" fontId="7" fillId="2" borderId="1" xfId="0" quotePrefix="1" applyNumberFormat="1" applyFont="1" applyFill="1" applyBorder="1" applyAlignment="1"/>
    <xf numFmtId="165" fontId="7" fillId="5" borderId="2" xfId="0" applyNumberFormat="1" applyFont="1" applyFill="1" applyBorder="1"/>
    <xf numFmtId="3" fontId="7" fillId="5" borderId="2" xfId="0" applyNumberFormat="1" applyFont="1" applyFill="1" applyBorder="1" applyAlignment="1">
      <alignment horizontal="right"/>
    </xf>
    <xf numFmtId="3" fontId="7" fillId="2" borderId="1" xfId="0" quotePrefix="1" applyNumberFormat="1" applyFont="1" applyFill="1" applyBorder="1" applyAlignment="1">
      <alignment horizontal="right"/>
    </xf>
    <xf numFmtId="3" fontId="7" fillId="5" borderId="4" xfId="0" quotePrefix="1" applyNumberFormat="1" applyFont="1" applyFill="1" applyBorder="1" applyAlignment="1">
      <alignment horizontal="right"/>
    </xf>
    <xf numFmtId="165" fontId="7" fillId="5" borderId="1" xfId="0" applyNumberFormat="1" applyFont="1" applyFill="1" applyBorder="1"/>
    <xf numFmtId="3" fontId="7" fillId="5" borderId="1" xfId="0" quotePrefix="1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65" fontId="2" fillId="0" borderId="1" xfId="0" applyNumberFormat="1" applyFont="1" applyFill="1" applyBorder="1"/>
    <xf numFmtId="3" fontId="2" fillId="6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/>
    <xf numFmtId="166" fontId="2" fillId="6" borderId="1" xfId="0" applyNumberFormat="1" applyFont="1" applyFill="1" applyBorder="1"/>
    <xf numFmtId="3" fontId="7" fillId="5" borderId="1" xfId="1" applyNumberFormat="1" applyFont="1" applyFill="1" applyBorder="1"/>
    <xf numFmtId="3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66" fontId="2" fillId="3" borderId="1" xfId="0" applyNumberFormat="1" applyFont="1" applyFill="1" applyBorder="1"/>
    <xf numFmtId="3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>
      <alignment horizontal="right"/>
    </xf>
    <xf numFmtId="166" fontId="2" fillId="3" borderId="2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166" fontId="2" fillId="3" borderId="2" xfId="0" applyNumberFormat="1" applyFont="1" applyFill="1" applyBorder="1"/>
    <xf numFmtId="3" fontId="2" fillId="3" borderId="2" xfId="0" applyNumberFormat="1" applyFont="1" applyFill="1" applyBorder="1" applyAlignment="1"/>
    <xf numFmtId="167" fontId="0" fillId="0" borderId="1" xfId="0" applyNumberFormat="1" applyBorder="1" applyAlignment="1">
      <alignment horizontal="right" vertical="center" wrapText="1"/>
    </xf>
    <xf numFmtId="167" fontId="0" fillId="0" borderId="5" xfId="0" applyNumberFormat="1" applyBorder="1" applyAlignment="1">
      <alignment horizontal="right" vertical="center" wrapText="1"/>
    </xf>
    <xf numFmtId="3" fontId="7" fillId="5" borderId="1" xfId="1" applyNumberFormat="1" applyFont="1" applyFill="1" applyBorder="1" applyAlignment="1">
      <alignment horizontal="right"/>
    </xf>
    <xf numFmtId="3" fontId="7" fillId="2" borderId="2" xfId="0" applyNumberFormat="1" applyFont="1" applyFill="1" applyBorder="1"/>
    <xf numFmtId="168" fontId="0" fillId="0" borderId="6" xfId="0" applyNumberFormat="1" applyBorder="1" applyAlignment="1">
      <alignment horizontal="right" vertical="center" wrapText="1"/>
    </xf>
    <xf numFmtId="167" fontId="8" fillId="0" borderId="1" xfId="5" applyNumberFormat="1" applyBorder="1" applyAlignment="1">
      <alignment horizontal="right" vertical="center" wrapText="1"/>
    </xf>
    <xf numFmtId="167" fontId="8" fillId="0" borderId="5" xfId="5" applyNumberFormat="1" applyBorder="1" applyAlignment="1">
      <alignment horizontal="right" vertical="center" wrapText="1"/>
    </xf>
    <xf numFmtId="167" fontId="8" fillId="0" borderId="1" xfId="5" applyNumberFormat="1" applyBorder="1" applyAlignment="1">
      <alignment horizontal="right" vertical="center" wrapText="1"/>
    </xf>
    <xf numFmtId="167" fontId="8" fillId="0" borderId="5" xfId="5" applyNumberFormat="1" applyBorder="1" applyAlignment="1">
      <alignment horizontal="right" vertical="center" wrapText="1"/>
    </xf>
    <xf numFmtId="168" fontId="8" fillId="0" borderId="6" xfId="5" applyNumberFormat="1" applyBorder="1" applyAlignment="1">
      <alignment horizontal="right" vertical="center" wrapText="1"/>
    </xf>
    <xf numFmtId="168" fontId="8" fillId="0" borderId="7" xfId="5" applyNumberFormat="1" applyBorder="1" applyAlignment="1">
      <alignment horizontal="right" vertical="center" wrapText="1"/>
    </xf>
    <xf numFmtId="168" fontId="0" fillId="0" borderId="7" xfId="0" applyNumberFormat="1" applyBorder="1" applyAlignment="1">
      <alignment horizontal="right" vertical="center" wrapText="1"/>
    </xf>
    <xf numFmtId="3" fontId="7" fillId="7" borderId="2" xfId="0" applyNumberFormat="1" applyFont="1" applyFill="1" applyBorder="1" applyAlignment="1">
      <alignment horizontal="right"/>
    </xf>
    <xf numFmtId="165" fontId="2" fillId="7" borderId="1" xfId="0" applyNumberFormat="1" applyFont="1" applyFill="1" applyBorder="1"/>
    <xf numFmtId="3" fontId="2" fillId="7" borderId="2" xfId="0" applyNumberFormat="1" applyFont="1" applyFill="1" applyBorder="1" applyAlignment="1">
      <alignment horizontal="right"/>
    </xf>
    <xf numFmtId="165" fontId="2" fillId="7" borderId="2" xfId="0" applyNumberFormat="1" applyFont="1" applyFill="1" applyBorder="1"/>
    <xf numFmtId="0" fontId="2" fillId="3" borderId="0" xfId="0" applyFont="1" applyFill="1"/>
    <xf numFmtId="3" fontId="9" fillId="7" borderId="2" xfId="0" applyNumberFormat="1" applyFont="1" applyFill="1" applyBorder="1" applyAlignment="1">
      <alignment horizontal="right"/>
    </xf>
    <xf numFmtId="165" fontId="7" fillId="7" borderId="2" xfId="0" applyNumberFormat="1" applyFont="1" applyFill="1" applyBorder="1"/>
    <xf numFmtId="3" fontId="7" fillId="3" borderId="2" xfId="2" applyNumberFormat="1" applyFont="1" applyFill="1" applyBorder="1"/>
    <xf numFmtId="3" fontId="7" fillId="3" borderId="2" xfId="0" applyNumberFormat="1" applyFont="1" applyFill="1" applyBorder="1" applyAlignment="1">
      <alignment horizontal="right"/>
    </xf>
    <xf numFmtId="3" fontId="2" fillId="3" borderId="2" xfId="2" applyNumberFormat="1" applyFont="1" applyFill="1" applyBorder="1"/>
    <xf numFmtId="165" fontId="2" fillId="3" borderId="2" xfId="0" applyNumberFormat="1" applyFont="1" applyFill="1" applyBorder="1"/>
    <xf numFmtId="165" fontId="7" fillId="3" borderId="2" xfId="0" applyNumberFormat="1" applyFont="1" applyFill="1" applyBorder="1"/>
  </cellXfs>
  <cellStyles count="6">
    <cellStyle name="Čárka" xfId="2" builtinId="3"/>
    <cellStyle name="Čárka 2" xfId="4" xr:uid="{00000000-0005-0000-0000-000001000000}"/>
    <cellStyle name="Normální" xfId="0" builtinId="0"/>
    <cellStyle name="Normální 2" xfId="1" xr:uid="{00000000-0005-0000-0000-000003000000}"/>
    <cellStyle name="Normální 3" xfId="3" xr:uid="{00000000-0005-0000-0000-000004000000}"/>
    <cellStyle name="Normální 4" xfId="5" xr:uid="{00000000-0005-0000-0000-000005000000}"/>
  </cellStyles>
  <dxfs count="0"/>
  <tableStyles count="0" defaultTableStyle="TableStyleMedium2" defaultPivotStyle="PivotStyleLight16"/>
  <colors>
    <mruColors>
      <color rgb="FFFF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lkova-tabulka-2017-po-revizi-dat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Q1"/>
      <sheetName val="Q2"/>
      <sheetName val="Q3"/>
      <sheetName val="Q4"/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>
        <row r="2">
          <cell r="B2">
            <v>7652761</v>
          </cell>
          <cell r="C2">
            <v>18055838</v>
          </cell>
        </row>
        <row r="3">
          <cell r="B3">
            <v>1090243</v>
          </cell>
          <cell r="C3">
            <v>1923556</v>
          </cell>
        </row>
        <row r="4">
          <cell r="B4">
            <v>6562518</v>
          </cell>
          <cell r="C4">
            <v>16132282</v>
          </cell>
        </row>
        <row r="6">
          <cell r="B6">
            <v>80718</v>
          </cell>
          <cell r="C6">
            <v>200208</v>
          </cell>
        </row>
        <row r="7">
          <cell r="B7">
            <v>28806</v>
          </cell>
          <cell r="C7">
            <v>69282</v>
          </cell>
        </row>
        <row r="8">
          <cell r="B8">
            <v>73899</v>
          </cell>
          <cell r="C8">
            <v>215954</v>
          </cell>
        </row>
        <row r="9">
          <cell r="B9">
            <v>9351</v>
          </cell>
          <cell r="C9">
            <v>22655</v>
          </cell>
        </row>
        <row r="10">
          <cell r="B10">
            <v>64253</v>
          </cell>
          <cell r="C10">
            <v>186719</v>
          </cell>
        </row>
        <row r="11">
          <cell r="B11">
            <v>233691</v>
          </cell>
          <cell r="C11">
            <v>594955</v>
          </cell>
        </row>
        <row r="12">
          <cell r="B12">
            <v>40085</v>
          </cell>
          <cell r="C12">
            <v>108076</v>
          </cell>
        </row>
        <row r="13">
          <cell r="B13">
            <v>47922</v>
          </cell>
          <cell r="C13">
            <v>124367</v>
          </cell>
        </row>
        <row r="14">
          <cell r="B14">
            <v>4717</v>
          </cell>
          <cell r="C14">
            <v>12096</v>
          </cell>
        </row>
        <row r="15">
          <cell r="B15">
            <v>322744</v>
          </cell>
          <cell r="C15">
            <v>921226</v>
          </cell>
        </row>
        <row r="16">
          <cell r="B16">
            <v>5269</v>
          </cell>
          <cell r="C16">
            <v>15695</v>
          </cell>
        </row>
        <row r="17">
          <cell r="B17">
            <v>16549</v>
          </cell>
          <cell r="C17">
            <v>34115</v>
          </cell>
        </row>
        <row r="18">
          <cell r="B18">
            <v>12453</v>
          </cell>
          <cell r="C18">
            <v>27572</v>
          </cell>
        </row>
        <row r="19">
          <cell r="B19">
            <v>4378</v>
          </cell>
          <cell r="C19">
            <v>10822</v>
          </cell>
        </row>
        <row r="20">
          <cell r="B20">
            <v>756</v>
          </cell>
          <cell r="C20">
            <v>1586</v>
          </cell>
        </row>
        <row r="21">
          <cell r="B21">
            <v>102631</v>
          </cell>
          <cell r="C21">
            <v>215182</v>
          </cell>
        </row>
        <row r="22">
          <cell r="B22">
            <v>4235</v>
          </cell>
          <cell r="C22">
            <v>16167</v>
          </cell>
        </row>
        <row r="23">
          <cell r="B23">
            <v>913950</v>
          </cell>
          <cell r="C23">
            <v>2099753</v>
          </cell>
        </row>
        <row r="24">
          <cell r="B24">
            <v>148268</v>
          </cell>
          <cell r="C24">
            <v>374940</v>
          </cell>
        </row>
        <row r="25">
          <cell r="B25">
            <v>57907</v>
          </cell>
          <cell r="C25">
            <v>159750</v>
          </cell>
        </row>
        <row r="26">
          <cell r="B26">
            <v>225120</v>
          </cell>
          <cell r="C26">
            <v>438433</v>
          </cell>
        </row>
        <row r="27">
          <cell r="B27">
            <v>33386</v>
          </cell>
          <cell r="C27">
            <v>87852</v>
          </cell>
        </row>
        <row r="28">
          <cell r="B28">
            <v>141087</v>
          </cell>
          <cell r="C28">
            <v>283047</v>
          </cell>
        </row>
        <row r="29">
          <cell r="B29">
            <v>63240</v>
          </cell>
          <cell r="C29">
            <v>148028</v>
          </cell>
        </row>
        <row r="30">
          <cell r="B30">
            <v>389065</v>
          </cell>
          <cell r="C30">
            <v>1501617</v>
          </cell>
        </row>
        <row r="31">
          <cell r="B31">
            <v>38103</v>
          </cell>
          <cell r="C31">
            <v>104960</v>
          </cell>
        </row>
        <row r="32">
          <cell r="B32">
            <v>287641</v>
          </cell>
          <cell r="C32">
            <v>542637</v>
          </cell>
        </row>
        <row r="33">
          <cell r="B33">
            <v>20254</v>
          </cell>
          <cell r="C33">
            <v>41888</v>
          </cell>
        </row>
        <row r="34">
          <cell r="B34">
            <v>403553</v>
          </cell>
          <cell r="C34">
            <v>1036924</v>
          </cell>
        </row>
        <row r="35">
          <cell r="B35">
            <v>31828</v>
          </cell>
          <cell r="C35">
            <v>86328</v>
          </cell>
        </row>
        <row r="36">
          <cell r="B36">
            <v>215500</v>
          </cell>
          <cell r="C36">
            <v>611023</v>
          </cell>
        </row>
        <row r="37">
          <cell r="B37">
            <v>116739</v>
          </cell>
          <cell r="C37">
            <v>314865</v>
          </cell>
        </row>
        <row r="38">
          <cell r="B38">
            <v>75144</v>
          </cell>
          <cell r="C38">
            <v>190350</v>
          </cell>
        </row>
        <row r="39">
          <cell r="B39">
            <v>83136</v>
          </cell>
          <cell r="C39">
            <v>211514</v>
          </cell>
        </row>
        <row r="40">
          <cell r="B40">
            <v>89997</v>
          </cell>
          <cell r="C40">
            <v>212292</v>
          </cell>
        </row>
        <row r="41">
          <cell r="B41">
            <v>99429</v>
          </cell>
          <cell r="C41">
            <v>232943</v>
          </cell>
        </row>
        <row r="42">
          <cell r="B42">
            <v>76919</v>
          </cell>
          <cell r="C42">
            <v>196359</v>
          </cell>
        </row>
        <row r="43">
          <cell r="B43">
            <v>472737</v>
          </cell>
          <cell r="C43">
            <v>1138126</v>
          </cell>
        </row>
        <row r="44">
          <cell r="B44">
            <v>58582</v>
          </cell>
          <cell r="C44">
            <v>151208</v>
          </cell>
        </row>
        <row r="45">
          <cell r="B45">
            <v>38131</v>
          </cell>
          <cell r="C45">
            <v>87829</v>
          </cell>
        </row>
        <row r="46">
          <cell r="B46">
            <v>96272</v>
          </cell>
          <cell r="C46">
            <v>226688</v>
          </cell>
        </row>
        <row r="47">
          <cell r="B47">
            <v>284602</v>
          </cell>
          <cell r="C47">
            <v>500404</v>
          </cell>
        </row>
        <row r="48">
          <cell r="B48">
            <v>77710</v>
          </cell>
          <cell r="C48">
            <v>183252</v>
          </cell>
        </row>
        <row r="49">
          <cell r="B49">
            <v>152558</v>
          </cell>
          <cell r="C49">
            <v>496352</v>
          </cell>
        </row>
        <row r="50">
          <cell r="B50">
            <v>85583</v>
          </cell>
          <cell r="C50">
            <v>180336</v>
          </cell>
        </row>
        <row r="51">
          <cell r="B51">
            <v>299927</v>
          </cell>
          <cell r="C51">
            <v>501524</v>
          </cell>
        </row>
        <row r="52">
          <cell r="B52">
            <v>66151</v>
          </cell>
          <cell r="C52">
            <v>144535</v>
          </cell>
        </row>
        <row r="53">
          <cell r="B53">
            <v>13911</v>
          </cell>
          <cell r="C53">
            <v>35588</v>
          </cell>
        </row>
        <row r="54">
          <cell r="B54">
            <v>24496</v>
          </cell>
          <cell r="C54">
            <v>62410</v>
          </cell>
        </row>
        <row r="55">
          <cell r="B55">
            <v>197196</v>
          </cell>
          <cell r="C55">
            <v>447382</v>
          </cell>
        </row>
        <row r="56">
          <cell r="B56">
            <v>10410</v>
          </cell>
          <cell r="C56">
            <v>25493</v>
          </cell>
        </row>
        <row r="57">
          <cell r="B57">
            <v>29870</v>
          </cell>
          <cell r="C57">
            <v>74643</v>
          </cell>
        </row>
        <row r="58">
          <cell r="B58">
            <v>75865</v>
          </cell>
          <cell r="C58">
            <v>187783</v>
          </cell>
        </row>
        <row r="59">
          <cell r="B59">
            <v>10938</v>
          </cell>
          <cell r="C59">
            <v>26543</v>
          </cell>
        </row>
        <row r="60">
          <cell r="B60">
            <v>4856</v>
          </cell>
          <cell r="C60">
            <v>10006</v>
          </cell>
        </row>
      </sheetData>
      <sheetData sheetId="1">
        <row r="2">
          <cell r="C2">
            <v>3217034</v>
          </cell>
        </row>
        <row r="3">
          <cell r="B3">
            <v>238179</v>
          </cell>
          <cell r="C3">
            <v>409461</v>
          </cell>
        </row>
        <row r="4">
          <cell r="B4">
            <v>1139641</v>
          </cell>
          <cell r="C4">
            <v>2807573</v>
          </cell>
        </row>
        <row r="6">
          <cell r="B6">
            <v>17830</v>
          </cell>
          <cell r="C6">
            <v>42469</v>
          </cell>
        </row>
        <row r="7">
          <cell r="B7">
            <v>3816</v>
          </cell>
          <cell r="C7">
            <v>8559</v>
          </cell>
        </row>
        <row r="8">
          <cell r="B8">
            <v>8926</v>
          </cell>
          <cell r="C8">
            <v>22666</v>
          </cell>
        </row>
        <row r="9">
          <cell r="B9">
            <v>1301</v>
          </cell>
          <cell r="C9">
            <v>3210</v>
          </cell>
        </row>
        <row r="10">
          <cell r="B10">
            <v>11528</v>
          </cell>
          <cell r="C10">
            <v>32193</v>
          </cell>
        </row>
        <row r="11">
          <cell r="B11">
            <v>49165</v>
          </cell>
          <cell r="C11">
            <v>121303</v>
          </cell>
        </row>
        <row r="12">
          <cell r="B12">
            <v>6138</v>
          </cell>
          <cell r="C12">
            <v>14038</v>
          </cell>
        </row>
        <row r="13">
          <cell r="B13">
            <v>11999</v>
          </cell>
          <cell r="C13">
            <v>31722</v>
          </cell>
        </row>
        <row r="14">
          <cell r="B14">
            <v>485</v>
          </cell>
          <cell r="C14">
            <v>1252</v>
          </cell>
        </row>
        <row r="15">
          <cell r="B15">
            <v>82208</v>
          </cell>
          <cell r="C15">
            <v>242584</v>
          </cell>
        </row>
        <row r="16">
          <cell r="B16">
            <v>803</v>
          </cell>
          <cell r="C16">
            <v>2273</v>
          </cell>
        </row>
        <row r="17">
          <cell r="B17">
            <v>2564</v>
          </cell>
          <cell r="C17">
            <v>5399</v>
          </cell>
        </row>
        <row r="18">
          <cell r="B18">
            <v>1707</v>
          </cell>
          <cell r="C18">
            <v>3627</v>
          </cell>
        </row>
        <row r="19">
          <cell r="B19">
            <v>574</v>
          </cell>
          <cell r="C19">
            <v>1235</v>
          </cell>
        </row>
        <row r="20">
          <cell r="B20">
            <v>96</v>
          </cell>
          <cell r="C20">
            <v>180</v>
          </cell>
        </row>
        <row r="21">
          <cell r="B21">
            <v>16744</v>
          </cell>
          <cell r="C21">
            <v>33408</v>
          </cell>
        </row>
        <row r="22">
          <cell r="B22">
            <v>454</v>
          </cell>
          <cell r="C22">
            <v>1134</v>
          </cell>
        </row>
        <row r="23">
          <cell r="B23">
            <v>145247</v>
          </cell>
          <cell r="C23">
            <v>318823</v>
          </cell>
        </row>
        <row r="24">
          <cell r="B24">
            <v>23867</v>
          </cell>
          <cell r="C24">
            <v>55453</v>
          </cell>
        </row>
        <row r="25">
          <cell r="B25">
            <v>8625</v>
          </cell>
          <cell r="C25">
            <v>21985</v>
          </cell>
        </row>
        <row r="26">
          <cell r="B26">
            <v>35905</v>
          </cell>
          <cell r="C26">
            <v>69543</v>
          </cell>
        </row>
        <row r="27">
          <cell r="B27">
            <v>5208</v>
          </cell>
          <cell r="C27">
            <v>13563</v>
          </cell>
        </row>
        <row r="28">
          <cell r="B28">
            <v>23364</v>
          </cell>
          <cell r="C28">
            <v>45236</v>
          </cell>
        </row>
        <row r="29">
          <cell r="B29">
            <v>9437</v>
          </cell>
          <cell r="C29">
            <v>22098</v>
          </cell>
        </row>
        <row r="30">
          <cell r="B30">
            <v>92531</v>
          </cell>
          <cell r="C30">
            <v>360897</v>
          </cell>
        </row>
        <row r="31">
          <cell r="B31">
            <v>9768</v>
          </cell>
          <cell r="C31">
            <v>29314</v>
          </cell>
        </row>
        <row r="32">
          <cell r="B32">
            <v>57060</v>
          </cell>
          <cell r="C32">
            <v>106402</v>
          </cell>
        </row>
        <row r="33">
          <cell r="B33">
            <v>2656</v>
          </cell>
          <cell r="C33">
            <v>5540</v>
          </cell>
        </row>
        <row r="34">
          <cell r="B34">
            <v>90726</v>
          </cell>
          <cell r="C34">
            <v>229821</v>
          </cell>
        </row>
        <row r="35">
          <cell r="B35">
            <v>7196</v>
          </cell>
          <cell r="C35">
            <v>19565</v>
          </cell>
        </row>
        <row r="36">
          <cell r="B36">
            <v>28276</v>
          </cell>
          <cell r="C36">
            <v>74110</v>
          </cell>
        </row>
        <row r="37">
          <cell r="B37">
            <v>16215</v>
          </cell>
          <cell r="C37">
            <v>40090</v>
          </cell>
        </row>
        <row r="38">
          <cell r="B38">
            <v>11538</v>
          </cell>
          <cell r="C38">
            <v>26975</v>
          </cell>
        </row>
        <row r="39">
          <cell r="B39">
            <v>15046</v>
          </cell>
          <cell r="C39">
            <v>47210</v>
          </cell>
        </row>
        <row r="40">
          <cell r="B40">
            <v>17395</v>
          </cell>
          <cell r="C40">
            <v>43534</v>
          </cell>
        </row>
        <row r="41">
          <cell r="B41">
            <v>18685</v>
          </cell>
          <cell r="C41">
            <v>43843</v>
          </cell>
        </row>
        <row r="42">
          <cell r="B42">
            <v>6651</v>
          </cell>
          <cell r="C42">
            <v>15920</v>
          </cell>
        </row>
        <row r="43">
          <cell r="B43">
            <v>55068</v>
          </cell>
          <cell r="C43">
            <v>134217</v>
          </cell>
        </row>
        <row r="44">
          <cell r="B44">
            <v>9378</v>
          </cell>
          <cell r="C44">
            <v>25564</v>
          </cell>
        </row>
        <row r="45">
          <cell r="B45">
            <v>4461</v>
          </cell>
          <cell r="C45">
            <v>9504</v>
          </cell>
        </row>
        <row r="46">
          <cell r="B46">
            <v>13656</v>
          </cell>
          <cell r="C46">
            <v>31919</v>
          </cell>
        </row>
        <row r="47">
          <cell r="B47">
            <v>42214</v>
          </cell>
          <cell r="C47">
            <v>71143</v>
          </cell>
        </row>
        <row r="48">
          <cell r="B48">
            <v>7436</v>
          </cell>
          <cell r="C48">
            <v>16132</v>
          </cell>
        </row>
        <row r="49">
          <cell r="B49">
            <v>27202</v>
          </cell>
          <cell r="C49">
            <v>82415</v>
          </cell>
        </row>
        <row r="50">
          <cell r="B50">
            <v>16189</v>
          </cell>
          <cell r="C50">
            <v>32558</v>
          </cell>
        </row>
        <row r="51">
          <cell r="B51">
            <v>56649</v>
          </cell>
          <cell r="C51">
            <v>95953</v>
          </cell>
        </row>
        <row r="52">
          <cell r="B52">
            <v>11180</v>
          </cell>
          <cell r="C52">
            <v>24914</v>
          </cell>
        </row>
        <row r="53">
          <cell r="B53">
            <v>1177</v>
          </cell>
          <cell r="C53">
            <v>3016</v>
          </cell>
        </row>
        <row r="54">
          <cell r="B54">
            <v>3038</v>
          </cell>
          <cell r="C54">
            <v>7251</v>
          </cell>
        </row>
        <row r="55">
          <cell r="B55">
            <v>32147</v>
          </cell>
          <cell r="C55">
            <v>72649</v>
          </cell>
        </row>
        <row r="56">
          <cell r="B56">
            <v>1339</v>
          </cell>
          <cell r="C56">
            <v>3128</v>
          </cell>
        </row>
        <row r="57">
          <cell r="B57">
            <v>5606</v>
          </cell>
          <cell r="C57">
            <v>14133</v>
          </cell>
        </row>
        <row r="58">
          <cell r="B58">
            <v>9576</v>
          </cell>
          <cell r="C58">
            <v>22357</v>
          </cell>
        </row>
        <row r="59">
          <cell r="B59">
            <v>937</v>
          </cell>
          <cell r="C59">
            <v>2136</v>
          </cell>
        </row>
        <row r="60">
          <cell r="B60">
            <v>654</v>
          </cell>
          <cell r="C60">
            <v>1410</v>
          </cell>
        </row>
      </sheetData>
      <sheetData sheetId="2">
        <row r="2">
          <cell r="B2">
            <v>2081005</v>
          </cell>
          <cell r="C2">
            <v>4885615</v>
          </cell>
        </row>
        <row r="3">
          <cell r="B3">
            <v>272844</v>
          </cell>
          <cell r="C3">
            <v>480086</v>
          </cell>
        </row>
        <row r="4">
          <cell r="B4">
            <v>1808161</v>
          </cell>
          <cell r="C4">
            <v>4405529</v>
          </cell>
        </row>
        <row r="6">
          <cell r="B6">
            <v>22243</v>
          </cell>
          <cell r="C6">
            <v>54160</v>
          </cell>
        </row>
        <row r="7">
          <cell r="B7">
            <v>8911</v>
          </cell>
          <cell r="C7">
            <v>21065</v>
          </cell>
        </row>
        <row r="8">
          <cell r="B8">
            <v>21973</v>
          </cell>
          <cell r="C8">
            <v>65852</v>
          </cell>
        </row>
        <row r="9">
          <cell r="B9">
            <v>2463</v>
          </cell>
          <cell r="C9">
            <v>5779</v>
          </cell>
        </row>
        <row r="10">
          <cell r="B10">
            <v>20149</v>
          </cell>
          <cell r="C10">
            <v>58898</v>
          </cell>
        </row>
        <row r="11">
          <cell r="B11">
            <v>68583</v>
          </cell>
          <cell r="C11">
            <v>174384</v>
          </cell>
        </row>
        <row r="12">
          <cell r="B12">
            <v>10868</v>
          </cell>
          <cell r="C12">
            <v>27081</v>
          </cell>
        </row>
        <row r="13">
          <cell r="B13">
            <v>11065</v>
          </cell>
          <cell r="C13">
            <v>27954</v>
          </cell>
        </row>
        <row r="14">
          <cell r="B14">
            <v>1688</v>
          </cell>
          <cell r="C14">
            <v>3806</v>
          </cell>
        </row>
        <row r="15">
          <cell r="B15">
            <v>81475</v>
          </cell>
          <cell r="C15">
            <v>229641</v>
          </cell>
        </row>
        <row r="16">
          <cell r="B16">
            <v>924</v>
          </cell>
          <cell r="C16">
            <v>2258</v>
          </cell>
        </row>
        <row r="17">
          <cell r="B17">
            <v>4726</v>
          </cell>
          <cell r="C17">
            <v>9655</v>
          </cell>
        </row>
        <row r="18">
          <cell r="B18">
            <v>3504</v>
          </cell>
          <cell r="C18">
            <v>7191</v>
          </cell>
        </row>
        <row r="19">
          <cell r="B19">
            <v>1487</v>
          </cell>
          <cell r="C19">
            <v>3880</v>
          </cell>
        </row>
        <row r="20">
          <cell r="B20">
            <v>283</v>
          </cell>
          <cell r="C20">
            <v>503</v>
          </cell>
        </row>
        <row r="21">
          <cell r="B21">
            <v>27102</v>
          </cell>
          <cell r="C21">
            <v>57166</v>
          </cell>
        </row>
        <row r="22">
          <cell r="B22">
            <v>1037</v>
          </cell>
          <cell r="C22">
            <v>3575</v>
          </cell>
        </row>
        <row r="23">
          <cell r="B23">
            <v>261758</v>
          </cell>
          <cell r="C23">
            <v>608441</v>
          </cell>
        </row>
        <row r="24">
          <cell r="B24">
            <v>37434</v>
          </cell>
          <cell r="C24">
            <v>94879</v>
          </cell>
        </row>
        <row r="25">
          <cell r="B25">
            <v>17265</v>
          </cell>
          <cell r="C25">
            <v>48511</v>
          </cell>
        </row>
        <row r="26">
          <cell r="B26">
            <v>73444</v>
          </cell>
          <cell r="C26">
            <v>140494</v>
          </cell>
        </row>
        <row r="27">
          <cell r="B27">
            <v>9107</v>
          </cell>
          <cell r="C27">
            <v>24686</v>
          </cell>
        </row>
        <row r="28">
          <cell r="B28">
            <v>40537</v>
          </cell>
          <cell r="C28">
            <v>84810</v>
          </cell>
        </row>
        <row r="29">
          <cell r="B29">
            <v>15736</v>
          </cell>
          <cell r="C29">
            <v>36449</v>
          </cell>
        </row>
        <row r="30">
          <cell r="B30">
            <v>96548</v>
          </cell>
          <cell r="C30">
            <v>383072</v>
          </cell>
        </row>
        <row r="31">
          <cell r="B31">
            <v>6949</v>
          </cell>
          <cell r="C31">
            <v>17903</v>
          </cell>
        </row>
        <row r="32">
          <cell r="B32">
            <v>71131</v>
          </cell>
          <cell r="C32">
            <v>132569</v>
          </cell>
        </row>
        <row r="33">
          <cell r="B33">
            <v>7156</v>
          </cell>
          <cell r="C33">
            <v>14797</v>
          </cell>
        </row>
        <row r="34">
          <cell r="B34">
            <v>96576</v>
          </cell>
          <cell r="C34">
            <v>245171</v>
          </cell>
        </row>
        <row r="35">
          <cell r="B35">
            <v>7902</v>
          </cell>
          <cell r="C35">
            <v>21620</v>
          </cell>
        </row>
        <row r="36">
          <cell r="B36">
            <v>53537</v>
          </cell>
          <cell r="C36">
            <v>148203</v>
          </cell>
        </row>
        <row r="37">
          <cell r="B37">
            <v>36375</v>
          </cell>
          <cell r="C37">
            <v>101291</v>
          </cell>
        </row>
        <row r="38">
          <cell r="B38">
            <v>22801</v>
          </cell>
          <cell r="C38">
            <v>58831</v>
          </cell>
        </row>
        <row r="39">
          <cell r="B39">
            <v>21534</v>
          </cell>
          <cell r="C39">
            <v>52823</v>
          </cell>
        </row>
        <row r="40">
          <cell r="B40">
            <v>20757</v>
          </cell>
          <cell r="C40">
            <v>51037</v>
          </cell>
        </row>
        <row r="41">
          <cell r="B41">
            <v>25318</v>
          </cell>
          <cell r="C41">
            <v>61050</v>
          </cell>
        </row>
        <row r="42">
          <cell r="B42">
            <v>23525</v>
          </cell>
          <cell r="C42">
            <v>58165</v>
          </cell>
        </row>
        <row r="43">
          <cell r="B43">
            <v>147059</v>
          </cell>
          <cell r="C43">
            <v>358420</v>
          </cell>
        </row>
        <row r="44">
          <cell r="B44">
            <v>16214</v>
          </cell>
          <cell r="C44">
            <v>42299</v>
          </cell>
        </row>
        <row r="45">
          <cell r="B45">
            <v>10543</v>
          </cell>
          <cell r="C45">
            <v>25176</v>
          </cell>
        </row>
        <row r="46">
          <cell r="B46">
            <v>30176</v>
          </cell>
          <cell r="C46">
            <v>71137</v>
          </cell>
        </row>
        <row r="47">
          <cell r="B47">
            <v>80396</v>
          </cell>
          <cell r="C47">
            <v>137068</v>
          </cell>
        </row>
        <row r="48">
          <cell r="B48">
            <v>29889</v>
          </cell>
          <cell r="C48">
            <v>71661</v>
          </cell>
        </row>
        <row r="49">
          <cell r="B49">
            <v>38284</v>
          </cell>
          <cell r="C49">
            <v>124189</v>
          </cell>
        </row>
        <row r="50">
          <cell r="B50">
            <v>20838</v>
          </cell>
          <cell r="C50">
            <v>43238</v>
          </cell>
        </row>
        <row r="51">
          <cell r="B51">
            <v>85574</v>
          </cell>
          <cell r="C51">
            <v>134056</v>
          </cell>
        </row>
        <row r="52">
          <cell r="B52">
            <v>18330</v>
          </cell>
          <cell r="C52">
            <v>39743</v>
          </cell>
        </row>
        <row r="53">
          <cell r="B53">
            <v>2156</v>
          </cell>
          <cell r="C53">
            <v>5203</v>
          </cell>
        </row>
        <row r="54">
          <cell r="B54">
            <v>4814</v>
          </cell>
          <cell r="C54">
            <v>11820</v>
          </cell>
        </row>
        <row r="55">
          <cell r="B55">
            <v>56265</v>
          </cell>
          <cell r="C55">
            <v>122649</v>
          </cell>
        </row>
        <row r="56">
          <cell r="B56">
            <v>2742</v>
          </cell>
          <cell r="C56">
            <v>6635</v>
          </cell>
        </row>
        <row r="57">
          <cell r="B57">
            <v>6504</v>
          </cell>
          <cell r="C57">
            <v>15208</v>
          </cell>
        </row>
        <row r="58">
          <cell r="B58">
            <v>19790</v>
          </cell>
          <cell r="C58">
            <v>48579</v>
          </cell>
        </row>
        <row r="59">
          <cell r="B59">
            <v>3144</v>
          </cell>
          <cell r="C59">
            <v>7617</v>
          </cell>
        </row>
        <row r="60">
          <cell r="B60">
            <v>1572</v>
          </cell>
          <cell r="C60">
            <v>3181</v>
          </cell>
        </row>
      </sheetData>
      <sheetData sheetId="3">
        <row r="2">
          <cell r="B2">
            <v>2252584</v>
          </cell>
          <cell r="C2">
            <v>5432860</v>
          </cell>
        </row>
        <row r="3">
          <cell r="B3">
            <v>273959</v>
          </cell>
          <cell r="C3">
            <v>518649</v>
          </cell>
        </row>
        <row r="4">
          <cell r="B4">
            <v>1978625</v>
          </cell>
          <cell r="C4">
            <v>4914211</v>
          </cell>
        </row>
        <row r="6">
          <cell r="B6">
            <v>22827</v>
          </cell>
          <cell r="C6">
            <v>59981</v>
          </cell>
        </row>
        <row r="7">
          <cell r="B7">
            <v>8526</v>
          </cell>
          <cell r="C7">
            <v>20536</v>
          </cell>
        </row>
        <row r="8">
          <cell r="B8">
            <v>29454</v>
          </cell>
          <cell r="C8">
            <v>89095</v>
          </cell>
        </row>
        <row r="9">
          <cell r="B9">
            <v>3356</v>
          </cell>
          <cell r="C9">
            <v>7891</v>
          </cell>
        </row>
        <row r="10">
          <cell r="B10">
            <v>18922</v>
          </cell>
          <cell r="C10">
            <v>57213</v>
          </cell>
        </row>
        <row r="11">
          <cell r="B11">
            <v>57531</v>
          </cell>
          <cell r="C11">
            <v>148426</v>
          </cell>
        </row>
        <row r="12">
          <cell r="B12">
            <v>13548</v>
          </cell>
          <cell r="C12">
            <v>44569</v>
          </cell>
        </row>
        <row r="13">
          <cell r="B13">
            <v>12449</v>
          </cell>
          <cell r="C13">
            <v>31818</v>
          </cell>
        </row>
        <row r="14">
          <cell r="B14">
            <v>1308</v>
          </cell>
          <cell r="C14">
            <v>3672</v>
          </cell>
        </row>
        <row r="15">
          <cell r="B15">
            <v>79547</v>
          </cell>
          <cell r="C15">
            <v>232267</v>
          </cell>
        </row>
        <row r="16">
          <cell r="B16">
            <v>2329</v>
          </cell>
          <cell r="C16">
            <v>7901</v>
          </cell>
        </row>
        <row r="17">
          <cell r="B17">
            <v>5329</v>
          </cell>
          <cell r="C17">
            <v>10230</v>
          </cell>
        </row>
        <row r="18">
          <cell r="B18">
            <v>3987</v>
          </cell>
          <cell r="C18">
            <v>9339</v>
          </cell>
        </row>
        <row r="19">
          <cell r="B19">
            <v>1421</v>
          </cell>
          <cell r="C19">
            <v>3587</v>
          </cell>
        </row>
        <row r="20">
          <cell r="B20">
            <v>220</v>
          </cell>
          <cell r="C20">
            <v>522</v>
          </cell>
        </row>
        <row r="21">
          <cell r="B21">
            <v>28148</v>
          </cell>
          <cell r="C21">
            <v>60786</v>
          </cell>
        </row>
        <row r="22">
          <cell r="B22">
            <v>1924</v>
          </cell>
          <cell r="C22">
            <v>8772</v>
          </cell>
        </row>
        <row r="23">
          <cell r="B23">
            <v>272540</v>
          </cell>
          <cell r="C23">
            <v>627312</v>
          </cell>
        </row>
        <row r="24">
          <cell r="B24">
            <v>49026</v>
          </cell>
          <cell r="C24">
            <v>127839</v>
          </cell>
        </row>
        <row r="25">
          <cell r="B25">
            <v>16702</v>
          </cell>
          <cell r="C25">
            <v>45508</v>
          </cell>
        </row>
        <row r="26">
          <cell r="B26">
            <v>71470</v>
          </cell>
          <cell r="C26">
            <v>145012</v>
          </cell>
        </row>
        <row r="27">
          <cell r="B27">
            <v>9432</v>
          </cell>
          <cell r="C27">
            <v>25624</v>
          </cell>
        </row>
        <row r="28">
          <cell r="B28">
            <v>34897</v>
          </cell>
          <cell r="C28">
            <v>69935</v>
          </cell>
        </row>
        <row r="29">
          <cell r="B29">
            <v>17770</v>
          </cell>
          <cell r="C29">
            <v>42188</v>
          </cell>
        </row>
        <row r="30">
          <cell r="B30">
            <v>89806</v>
          </cell>
          <cell r="C30">
            <v>343909</v>
          </cell>
        </row>
        <row r="31">
          <cell r="B31">
            <v>7834</v>
          </cell>
          <cell r="C31">
            <v>19563</v>
          </cell>
        </row>
        <row r="32">
          <cell r="B32">
            <v>79206</v>
          </cell>
          <cell r="C32">
            <v>158824</v>
          </cell>
        </row>
        <row r="33">
          <cell r="B33">
            <v>4435</v>
          </cell>
          <cell r="C33">
            <v>9824</v>
          </cell>
        </row>
        <row r="34">
          <cell r="B34">
            <v>106175</v>
          </cell>
          <cell r="C34">
            <v>275629</v>
          </cell>
        </row>
        <row r="35">
          <cell r="B35">
            <v>6639</v>
          </cell>
          <cell r="C35">
            <v>18007</v>
          </cell>
        </row>
        <row r="36">
          <cell r="B36">
            <v>83633</v>
          </cell>
          <cell r="C36">
            <v>247414</v>
          </cell>
        </row>
        <row r="37">
          <cell r="B37">
            <v>40346</v>
          </cell>
          <cell r="C37">
            <v>110350</v>
          </cell>
        </row>
        <row r="38">
          <cell r="B38">
            <v>22474</v>
          </cell>
          <cell r="C38">
            <v>59350</v>
          </cell>
        </row>
        <row r="39">
          <cell r="B39">
            <v>27026</v>
          </cell>
          <cell r="C39">
            <v>62821</v>
          </cell>
        </row>
        <row r="40">
          <cell r="B40">
            <v>24510</v>
          </cell>
          <cell r="C40">
            <v>55473</v>
          </cell>
        </row>
        <row r="41">
          <cell r="B41">
            <v>27492</v>
          </cell>
          <cell r="C41">
            <v>65082</v>
          </cell>
        </row>
        <row r="42">
          <cell r="B42">
            <v>32267</v>
          </cell>
          <cell r="C42">
            <v>83652</v>
          </cell>
        </row>
        <row r="43">
          <cell r="B43">
            <v>167161</v>
          </cell>
          <cell r="C43">
            <v>398011</v>
          </cell>
        </row>
        <row r="44">
          <cell r="B44">
            <v>20409</v>
          </cell>
          <cell r="C44">
            <v>50715</v>
          </cell>
        </row>
        <row r="45">
          <cell r="B45">
            <v>14703</v>
          </cell>
          <cell r="C45">
            <v>34830</v>
          </cell>
        </row>
        <row r="46">
          <cell r="B46">
            <v>32098</v>
          </cell>
          <cell r="C46">
            <v>77059</v>
          </cell>
        </row>
        <row r="47">
          <cell r="B47">
            <v>97665</v>
          </cell>
          <cell r="C47">
            <v>178232</v>
          </cell>
        </row>
        <row r="48">
          <cell r="B48">
            <v>24954</v>
          </cell>
          <cell r="C48">
            <v>58868</v>
          </cell>
        </row>
        <row r="49">
          <cell r="B49">
            <v>47636</v>
          </cell>
          <cell r="C49">
            <v>162094</v>
          </cell>
        </row>
        <row r="50">
          <cell r="B50">
            <v>25181</v>
          </cell>
          <cell r="C50">
            <v>54956</v>
          </cell>
        </row>
        <row r="51">
          <cell r="B51">
            <v>90568</v>
          </cell>
          <cell r="C51">
            <v>155140</v>
          </cell>
        </row>
        <row r="52">
          <cell r="B52">
            <v>17614</v>
          </cell>
          <cell r="C52">
            <v>39083</v>
          </cell>
        </row>
        <row r="53">
          <cell r="B53">
            <v>8363</v>
          </cell>
          <cell r="C53">
            <v>21987</v>
          </cell>
        </row>
        <row r="54">
          <cell r="B54">
            <v>12010</v>
          </cell>
          <cell r="C54">
            <v>32520</v>
          </cell>
        </row>
        <row r="55">
          <cell r="B55">
            <v>55102</v>
          </cell>
          <cell r="C55">
            <v>133650</v>
          </cell>
        </row>
        <row r="56">
          <cell r="B56">
            <v>3615</v>
          </cell>
          <cell r="C56">
            <v>9065</v>
          </cell>
        </row>
        <row r="57">
          <cell r="B57">
            <v>10426</v>
          </cell>
          <cell r="C57">
            <v>26486</v>
          </cell>
        </row>
        <row r="58">
          <cell r="B58">
            <v>30533</v>
          </cell>
          <cell r="C58">
            <v>77217</v>
          </cell>
        </row>
        <row r="59">
          <cell r="B59">
            <v>4675</v>
          </cell>
          <cell r="C59">
            <v>11450</v>
          </cell>
        </row>
        <row r="60">
          <cell r="B60">
            <v>1406</v>
          </cell>
          <cell r="C60">
            <v>2927</v>
          </cell>
        </row>
      </sheetData>
      <sheetData sheetId="4">
        <row r="2">
          <cell r="B2">
            <v>1941352</v>
          </cell>
          <cell r="C2">
            <v>4520329</v>
          </cell>
        </row>
        <row r="3">
          <cell r="B3">
            <v>305261</v>
          </cell>
          <cell r="C3">
            <v>515360</v>
          </cell>
        </row>
        <row r="4">
          <cell r="B4">
            <v>1636091</v>
          </cell>
          <cell r="C4">
            <v>4004969</v>
          </cell>
        </row>
        <row r="6">
          <cell r="B6">
            <v>17818</v>
          </cell>
          <cell r="C6">
            <v>43598</v>
          </cell>
        </row>
        <row r="7">
          <cell r="B7">
            <v>7553</v>
          </cell>
          <cell r="C7">
            <v>19122</v>
          </cell>
        </row>
        <row r="8">
          <cell r="B8">
            <v>13546</v>
          </cell>
          <cell r="C8">
            <v>38341</v>
          </cell>
        </row>
        <row r="9">
          <cell r="B9">
            <v>2231</v>
          </cell>
          <cell r="C9">
            <v>5775</v>
          </cell>
        </row>
        <row r="10">
          <cell r="B10">
            <v>13654</v>
          </cell>
          <cell r="C10">
            <v>38415</v>
          </cell>
        </row>
        <row r="11">
          <cell r="B11">
            <v>58412</v>
          </cell>
          <cell r="C11">
            <v>150842</v>
          </cell>
        </row>
        <row r="12">
          <cell r="B12">
            <v>9531</v>
          </cell>
          <cell r="C12">
            <v>22388</v>
          </cell>
        </row>
        <row r="13">
          <cell r="B13">
            <v>12409</v>
          </cell>
          <cell r="C13">
            <v>32873</v>
          </cell>
        </row>
        <row r="14">
          <cell r="B14">
            <v>1236</v>
          </cell>
          <cell r="C14">
            <v>3366</v>
          </cell>
        </row>
        <row r="15">
          <cell r="B15">
            <v>79514</v>
          </cell>
          <cell r="C15">
            <v>216734</v>
          </cell>
        </row>
        <row r="16">
          <cell r="B16">
            <v>1213</v>
          </cell>
          <cell r="C16">
            <v>3263</v>
          </cell>
        </row>
        <row r="17">
          <cell r="B17">
            <v>3930</v>
          </cell>
          <cell r="C17">
            <v>8831</v>
          </cell>
        </row>
        <row r="18">
          <cell r="B18">
            <v>3255</v>
          </cell>
          <cell r="C18">
            <v>7415</v>
          </cell>
        </row>
        <row r="19">
          <cell r="B19">
            <v>896</v>
          </cell>
          <cell r="C19">
            <v>2120</v>
          </cell>
        </row>
        <row r="20">
          <cell r="B20">
            <v>157</v>
          </cell>
          <cell r="C20">
            <v>381</v>
          </cell>
        </row>
        <row r="21">
          <cell r="B21">
            <v>30637</v>
          </cell>
          <cell r="C21">
            <v>63822</v>
          </cell>
        </row>
        <row r="22">
          <cell r="B22">
            <v>820</v>
          </cell>
          <cell r="C22">
            <v>2686</v>
          </cell>
        </row>
        <row r="23">
          <cell r="B23">
            <v>234405</v>
          </cell>
          <cell r="C23">
            <v>545177</v>
          </cell>
        </row>
        <row r="24">
          <cell r="B24">
            <v>37941</v>
          </cell>
          <cell r="C24">
            <v>96769</v>
          </cell>
        </row>
        <row r="25">
          <cell r="B25">
            <v>15315</v>
          </cell>
          <cell r="C25">
            <v>43746</v>
          </cell>
        </row>
        <row r="26">
          <cell r="B26">
            <v>44301</v>
          </cell>
          <cell r="C26">
            <v>83384</v>
          </cell>
        </row>
        <row r="27">
          <cell r="B27">
            <v>9639</v>
          </cell>
          <cell r="C27">
            <v>23979</v>
          </cell>
        </row>
        <row r="28">
          <cell r="B28">
            <v>42289</v>
          </cell>
          <cell r="C28">
            <v>83066</v>
          </cell>
        </row>
        <row r="29">
          <cell r="B29">
            <v>20297</v>
          </cell>
          <cell r="C29">
            <v>47293</v>
          </cell>
        </row>
        <row r="30">
          <cell r="B30">
            <v>110180</v>
          </cell>
          <cell r="C30">
            <v>413739</v>
          </cell>
        </row>
        <row r="31">
          <cell r="B31">
            <v>13552</v>
          </cell>
          <cell r="C31">
            <v>38180</v>
          </cell>
        </row>
        <row r="32">
          <cell r="B32">
            <v>80244</v>
          </cell>
          <cell r="C32">
            <v>144842</v>
          </cell>
        </row>
        <row r="33">
          <cell r="B33">
            <v>6007</v>
          </cell>
          <cell r="C33">
            <v>11727</v>
          </cell>
        </row>
        <row r="34">
          <cell r="B34">
            <v>110076</v>
          </cell>
          <cell r="C34">
            <v>286303</v>
          </cell>
        </row>
        <row r="35">
          <cell r="B35">
            <v>10091</v>
          </cell>
          <cell r="C35">
            <v>27136</v>
          </cell>
        </row>
        <row r="36">
          <cell r="B36">
            <v>50054</v>
          </cell>
          <cell r="C36">
            <v>141296</v>
          </cell>
        </row>
        <row r="37">
          <cell r="B37">
            <v>23803</v>
          </cell>
          <cell r="C37">
            <v>63134</v>
          </cell>
        </row>
        <row r="38">
          <cell r="B38">
            <v>18331</v>
          </cell>
          <cell r="C38">
            <v>45194</v>
          </cell>
        </row>
        <row r="39">
          <cell r="B39">
            <v>19530</v>
          </cell>
          <cell r="C39">
            <v>48660</v>
          </cell>
        </row>
        <row r="40">
          <cell r="B40">
            <v>27335</v>
          </cell>
          <cell r="C40">
            <v>62248</v>
          </cell>
        </row>
        <row r="41">
          <cell r="B41">
            <v>27934</v>
          </cell>
          <cell r="C41">
            <v>62968</v>
          </cell>
        </row>
        <row r="42">
          <cell r="B42">
            <v>14476</v>
          </cell>
          <cell r="C42">
            <v>38622</v>
          </cell>
        </row>
        <row r="43">
          <cell r="B43">
            <v>103449</v>
          </cell>
          <cell r="C43">
            <v>247478</v>
          </cell>
        </row>
        <row r="44">
          <cell r="B44">
            <v>12581</v>
          </cell>
          <cell r="C44">
            <v>32630</v>
          </cell>
        </row>
        <row r="45">
          <cell r="B45">
            <v>8424</v>
          </cell>
          <cell r="C45">
            <v>18319</v>
          </cell>
        </row>
        <row r="46">
          <cell r="B46">
            <v>20342</v>
          </cell>
          <cell r="C46">
            <v>46573</v>
          </cell>
        </row>
        <row r="47">
          <cell r="B47">
            <v>64327</v>
          </cell>
          <cell r="C47">
            <v>113961</v>
          </cell>
        </row>
        <row r="48">
          <cell r="B48">
            <v>15431</v>
          </cell>
          <cell r="C48">
            <v>36591</v>
          </cell>
        </row>
        <row r="49">
          <cell r="B49">
            <v>39436</v>
          </cell>
          <cell r="C49">
            <v>127654</v>
          </cell>
        </row>
        <row r="50">
          <cell r="B50">
            <v>23375</v>
          </cell>
          <cell r="C50">
            <v>49584</v>
          </cell>
        </row>
        <row r="51">
          <cell r="B51">
            <v>67136</v>
          </cell>
          <cell r="C51">
            <v>116375</v>
          </cell>
        </row>
        <row r="52">
          <cell r="B52">
            <v>19027</v>
          </cell>
          <cell r="C52">
            <v>40795</v>
          </cell>
        </row>
        <row r="53">
          <cell r="B53">
            <v>2215</v>
          </cell>
          <cell r="C53">
            <v>5382</v>
          </cell>
        </row>
        <row r="54">
          <cell r="B54">
            <v>4634</v>
          </cell>
          <cell r="C54">
            <v>10819</v>
          </cell>
        </row>
        <row r="55">
          <cell r="B55">
            <v>53682</v>
          </cell>
          <cell r="C55">
            <v>118434</v>
          </cell>
        </row>
        <row r="56">
          <cell r="B56">
            <v>2714</v>
          </cell>
          <cell r="C56">
            <v>6665</v>
          </cell>
        </row>
        <row r="57">
          <cell r="B57">
            <v>7334</v>
          </cell>
          <cell r="C57">
            <v>18816</v>
          </cell>
        </row>
        <row r="58">
          <cell r="B58">
            <v>15966</v>
          </cell>
          <cell r="C58">
            <v>39630</v>
          </cell>
        </row>
        <row r="59">
          <cell r="B59">
            <v>2182</v>
          </cell>
          <cell r="C59">
            <v>5340</v>
          </cell>
        </row>
        <row r="60">
          <cell r="B60">
            <v>1224</v>
          </cell>
          <cell r="C60">
            <v>2488</v>
          </cell>
        </row>
      </sheetData>
      <sheetData sheetId="5">
        <row r="2">
          <cell r="B2">
            <v>402548</v>
          </cell>
          <cell r="C2">
            <v>973425</v>
          </cell>
        </row>
        <row r="3">
          <cell r="B3">
            <v>72038</v>
          </cell>
          <cell r="C3">
            <v>124214</v>
          </cell>
        </row>
        <row r="4">
          <cell r="B4">
            <v>330510</v>
          </cell>
          <cell r="C4">
            <v>849211</v>
          </cell>
        </row>
        <row r="6">
          <cell r="B6">
            <v>4410</v>
          </cell>
          <cell r="C6">
            <v>10060</v>
          </cell>
        </row>
        <row r="7">
          <cell r="B7">
            <v>972</v>
          </cell>
          <cell r="C7">
            <v>2139</v>
          </cell>
        </row>
        <row r="8">
          <cell r="B8">
            <v>1784</v>
          </cell>
          <cell r="C8">
            <v>4297</v>
          </cell>
        </row>
        <row r="9">
          <cell r="B9">
            <v>318</v>
          </cell>
          <cell r="C9">
            <v>740</v>
          </cell>
        </row>
        <row r="10">
          <cell r="B10">
            <v>2737</v>
          </cell>
          <cell r="C10">
            <v>7330</v>
          </cell>
        </row>
        <row r="11">
          <cell r="B11">
            <v>13867</v>
          </cell>
          <cell r="C11">
            <v>32424</v>
          </cell>
        </row>
        <row r="12">
          <cell r="B12">
            <v>2164</v>
          </cell>
          <cell r="C12">
            <v>5362</v>
          </cell>
        </row>
        <row r="13">
          <cell r="B13">
            <v>3811</v>
          </cell>
          <cell r="C13">
            <v>10354</v>
          </cell>
        </row>
        <row r="14">
          <cell r="B14">
            <v>112</v>
          </cell>
          <cell r="C14">
            <v>258</v>
          </cell>
        </row>
        <row r="15">
          <cell r="B15">
            <v>20724</v>
          </cell>
          <cell r="C15">
            <v>61294</v>
          </cell>
        </row>
        <row r="16">
          <cell r="B16">
            <v>273</v>
          </cell>
          <cell r="C16">
            <v>751</v>
          </cell>
        </row>
        <row r="17">
          <cell r="B17">
            <v>600</v>
          </cell>
          <cell r="C17">
            <v>1195</v>
          </cell>
        </row>
        <row r="18">
          <cell r="B18">
            <v>488</v>
          </cell>
          <cell r="C18">
            <v>947</v>
          </cell>
        </row>
        <row r="19">
          <cell r="B19">
            <v>167</v>
          </cell>
          <cell r="C19">
            <v>365</v>
          </cell>
        </row>
        <row r="20">
          <cell r="B20">
            <v>44</v>
          </cell>
          <cell r="C20">
            <v>78</v>
          </cell>
        </row>
        <row r="21">
          <cell r="B21">
            <v>3799</v>
          </cell>
          <cell r="C21">
            <v>7440</v>
          </cell>
        </row>
        <row r="22">
          <cell r="B22">
            <v>101</v>
          </cell>
          <cell r="C22">
            <v>251</v>
          </cell>
        </row>
        <row r="23">
          <cell r="B23">
            <v>37120</v>
          </cell>
          <cell r="C23">
            <v>83789</v>
          </cell>
        </row>
        <row r="24">
          <cell r="B24">
            <v>6515</v>
          </cell>
          <cell r="C24">
            <v>15578</v>
          </cell>
        </row>
        <row r="25">
          <cell r="B25">
            <v>1967</v>
          </cell>
          <cell r="C25">
            <v>5020</v>
          </cell>
        </row>
        <row r="26">
          <cell r="B26">
            <v>9822</v>
          </cell>
          <cell r="C26">
            <v>19431</v>
          </cell>
        </row>
        <row r="27">
          <cell r="B27">
            <v>1268</v>
          </cell>
          <cell r="C27">
            <v>3145</v>
          </cell>
        </row>
        <row r="28">
          <cell r="B28">
            <v>6407</v>
          </cell>
          <cell r="C28">
            <v>13225</v>
          </cell>
        </row>
        <row r="29">
          <cell r="B29">
            <v>2451</v>
          </cell>
          <cell r="C29">
            <v>5741</v>
          </cell>
        </row>
        <row r="30">
          <cell r="B30">
            <v>39929</v>
          </cell>
          <cell r="C30">
            <v>157647</v>
          </cell>
        </row>
        <row r="31">
          <cell r="B31">
            <v>3160</v>
          </cell>
          <cell r="C31">
            <v>9479</v>
          </cell>
        </row>
        <row r="32">
          <cell r="B32">
            <v>16035</v>
          </cell>
          <cell r="C32">
            <v>29489</v>
          </cell>
        </row>
        <row r="33">
          <cell r="B33">
            <v>567</v>
          </cell>
          <cell r="C33">
            <v>1146</v>
          </cell>
        </row>
        <row r="34">
          <cell r="B34">
            <v>24163</v>
          </cell>
          <cell r="C34">
            <v>60898</v>
          </cell>
        </row>
        <row r="35">
          <cell r="B35">
            <v>1677</v>
          </cell>
          <cell r="C35">
            <v>4248</v>
          </cell>
        </row>
        <row r="36">
          <cell r="B36">
            <v>7091</v>
          </cell>
          <cell r="C36">
            <v>19371</v>
          </cell>
        </row>
        <row r="37">
          <cell r="B37">
            <v>3771</v>
          </cell>
          <cell r="C37">
            <v>9370</v>
          </cell>
        </row>
        <row r="38">
          <cell r="B38">
            <v>3366</v>
          </cell>
          <cell r="C38">
            <v>8168</v>
          </cell>
        </row>
        <row r="39">
          <cell r="B39">
            <v>4710</v>
          </cell>
          <cell r="C39">
            <v>14809</v>
          </cell>
        </row>
        <row r="40">
          <cell r="B40">
            <v>6080</v>
          </cell>
          <cell r="C40">
            <v>16446</v>
          </cell>
        </row>
        <row r="41">
          <cell r="B41">
            <v>5578</v>
          </cell>
          <cell r="C41">
            <v>13643</v>
          </cell>
        </row>
        <row r="42">
          <cell r="B42">
            <v>1573</v>
          </cell>
          <cell r="C42">
            <v>3796</v>
          </cell>
        </row>
        <row r="43">
          <cell r="B43">
            <v>15485</v>
          </cell>
          <cell r="C43">
            <v>41244</v>
          </cell>
        </row>
        <row r="44">
          <cell r="B44">
            <v>3671</v>
          </cell>
          <cell r="C44">
            <v>10300</v>
          </cell>
        </row>
        <row r="45">
          <cell r="B45">
            <v>1499</v>
          </cell>
          <cell r="C45">
            <v>3394</v>
          </cell>
        </row>
        <row r="46">
          <cell r="B46">
            <v>4275</v>
          </cell>
          <cell r="C46">
            <v>10308</v>
          </cell>
        </row>
        <row r="47">
          <cell r="B47">
            <v>13318</v>
          </cell>
          <cell r="C47">
            <v>22830</v>
          </cell>
        </row>
        <row r="48">
          <cell r="B48">
            <v>1939</v>
          </cell>
          <cell r="C48">
            <v>4303</v>
          </cell>
        </row>
        <row r="49">
          <cell r="B49">
            <v>8680</v>
          </cell>
          <cell r="C49">
            <v>27339</v>
          </cell>
        </row>
        <row r="50">
          <cell r="B50">
            <v>4379</v>
          </cell>
          <cell r="C50">
            <v>8687</v>
          </cell>
        </row>
        <row r="51">
          <cell r="B51">
            <v>17394</v>
          </cell>
          <cell r="C51">
            <v>31912</v>
          </cell>
        </row>
        <row r="52">
          <cell r="B52">
            <v>3014</v>
          </cell>
          <cell r="C52">
            <v>6696</v>
          </cell>
        </row>
        <row r="53">
          <cell r="B53">
            <v>329</v>
          </cell>
          <cell r="C53">
            <v>858</v>
          </cell>
        </row>
        <row r="54">
          <cell r="B54">
            <v>835</v>
          </cell>
          <cell r="C54">
            <v>2060</v>
          </cell>
        </row>
        <row r="55">
          <cell r="B55">
            <v>8934</v>
          </cell>
          <cell r="C55">
            <v>21586</v>
          </cell>
        </row>
        <row r="56">
          <cell r="B56">
            <v>445</v>
          </cell>
          <cell r="C56">
            <v>1150</v>
          </cell>
        </row>
        <row r="57">
          <cell r="B57">
            <v>1673</v>
          </cell>
          <cell r="C57">
            <v>4394</v>
          </cell>
        </row>
        <row r="58">
          <cell r="B58">
            <v>4345</v>
          </cell>
          <cell r="C58">
            <v>10933</v>
          </cell>
        </row>
        <row r="59">
          <cell r="B59">
            <v>460</v>
          </cell>
          <cell r="C59">
            <v>1035</v>
          </cell>
        </row>
        <row r="60">
          <cell r="B60">
            <v>214</v>
          </cell>
          <cell r="C60">
            <v>458</v>
          </cell>
        </row>
      </sheetData>
      <sheetData sheetId="6">
        <row r="2">
          <cell r="B2">
            <v>407837</v>
          </cell>
          <cell r="C2">
            <v>928056</v>
          </cell>
        </row>
        <row r="3">
          <cell r="B3">
            <v>74259</v>
          </cell>
          <cell r="C3">
            <v>127324</v>
          </cell>
        </row>
        <row r="4">
          <cell r="B4">
            <v>333578</v>
          </cell>
          <cell r="C4">
            <v>800732</v>
          </cell>
        </row>
        <row r="6">
          <cell r="B6">
            <v>6426</v>
          </cell>
          <cell r="C6">
            <v>15902</v>
          </cell>
        </row>
        <row r="7">
          <cell r="B7">
            <v>1020</v>
          </cell>
          <cell r="C7">
            <v>2367</v>
          </cell>
        </row>
        <row r="8">
          <cell r="B8">
            <v>2602</v>
          </cell>
          <cell r="C8">
            <v>6824</v>
          </cell>
        </row>
        <row r="9">
          <cell r="B9">
            <v>377</v>
          </cell>
          <cell r="C9">
            <v>910</v>
          </cell>
        </row>
        <row r="10">
          <cell r="B10">
            <v>3264</v>
          </cell>
          <cell r="C10">
            <v>9165</v>
          </cell>
        </row>
        <row r="11">
          <cell r="B11">
            <v>18025</v>
          </cell>
          <cell r="C11">
            <v>47281</v>
          </cell>
        </row>
        <row r="12">
          <cell r="B12">
            <v>1508</v>
          </cell>
          <cell r="C12">
            <v>3198</v>
          </cell>
        </row>
        <row r="13">
          <cell r="B13">
            <v>3847</v>
          </cell>
          <cell r="C13">
            <v>10103</v>
          </cell>
        </row>
        <row r="14">
          <cell r="B14">
            <v>186</v>
          </cell>
          <cell r="C14">
            <v>521</v>
          </cell>
        </row>
        <row r="15">
          <cell r="B15">
            <v>21325</v>
          </cell>
          <cell r="C15">
            <v>57846</v>
          </cell>
        </row>
        <row r="16">
          <cell r="B16">
            <v>243</v>
          </cell>
          <cell r="C16">
            <v>690</v>
          </cell>
        </row>
        <row r="17">
          <cell r="B17">
            <v>747</v>
          </cell>
          <cell r="C17">
            <v>1533</v>
          </cell>
        </row>
        <row r="18">
          <cell r="B18">
            <v>477</v>
          </cell>
          <cell r="C18">
            <v>969</v>
          </cell>
        </row>
        <row r="19">
          <cell r="B19">
            <v>163</v>
          </cell>
          <cell r="C19">
            <v>324</v>
          </cell>
        </row>
        <row r="20">
          <cell r="B20">
            <v>25</v>
          </cell>
          <cell r="C20">
            <v>46</v>
          </cell>
        </row>
        <row r="21">
          <cell r="B21">
            <v>4715</v>
          </cell>
          <cell r="C21">
            <v>9306</v>
          </cell>
        </row>
        <row r="22">
          <cell r="B22">
            <v>164</v>
          </cell>
          <cell r="C22">
            <v>368</v>
          </cell>
        </row>
        <row r="23">
          <cell r="B23">
            <v>41726</v>
          </cell>
          <cell r="C23">
            <v>90271</v>
          </cell>
        </row>
        <row r="24">
          <cell r="B24">
            <v>7693</v>
          </cell>
          <cell r="C24">
            <v>17311</v>
          </cell>
        </row>
        <row r="25">
          <cell r="B25">
            <v>2065</v>
          </cell>
          <cell r="C25">
            <v>5278</v>
          </cell>
        </row>
        <row r="26">
          <cell r="B26">
            <v>12421</v>
          </cell>
          <cell r="C26">
            <v>25142</v>
          </cell>
        </row>
        <row r="27">
          <cell r="B27">
            <v>2071</v>
          </cell>
          <cell r="C27">
            <v>5463</v>
          </cell>
        </row>
        <row r="28">
          <cell r="B28">
            <v>7039</v>
          </cell>
          <cell r="C28">
            <v>13593</v>
          </cell>
        </row>
        <row r="29">
          <cell r="B29">
            <v>2686</v>
          </cell>
          <cell r="C29">
            <v>6093</v>
          </cell>
        </row>
        <row r="30">
          <cell r="B30">
            <v>22431</v>
          </cell>
          <cell r="C30">
            <v>82895</v>
          </cell>
        </row>
        <row r="31">
          <cell r="B31">
            <v>2439</v>
          </cell>
          <cell r="C31">
            <v>7026</v>
          </cell>
        </row>
        <row r="32">
          <cell r="B32">
            <v>18524</v>
          </cell>
          <cell r="C32">
            <v>34767</v>
          </cell>
        </row>
        <row r="33">
          <cell r="B33">
            <v>725</v>
          </cell>
          <cell r="C33">
            <v>1471</v>
          </cell>
        </row>
        <row r="34">
          <cell r="B34">
            <v>31109</v>
          </cell>
          <cell r="C34">
            <v>79745</v>
          </cell>
        </row>
        <row r="35">
          <cell r="B35">
            <v>2308</v>
          </cell>
          <cell r="C35">
            <v>6468</v>
          </cell>
        </row>
        <row r="36">
          <cell r="B36">
            <v>8062</v>
          </cell>
          <cell r="C36">
            <v>21049</v>
          </cell>
        </row>
        <row r="37">
          <cell r="B37">
            <v>3895</v>
          </cell>
          <cell r="C37">
            <v>9636</v>
          </cell>
        </row>
        <row r="38">
          <cell r="B38">
            <v>3608</v>
          </cell>
          <cell r="C38">
            <v>8220</v>
          </cell>
        </row>
        <row r="39">
          <cell r="B39">
            <v>4253</v>
          </cell>
          <cell r="C39">
            <v>12845</v>
          </cell>
        </row>
        <row r="40">
          <cell r="B40">
            <v>4252</v>
          </cell>
          <cell r="C40">
            <v>10645</v>
          </cell>
        </row>
        <row r="41">
          <cell r="B41">
            <v>4627</v>
          </cell>
          <cell r="C41">
            <v>10516</v>
          </cell>
        </row>
        <row r="42">
          <cell r="B42">
            <v>1894</v>
          </cell>
          <cell r="C42">
            <v>4107</v>
          </cell>
        </row>
        <row r="43">
          <cell r="B43">
            <v>14100</v>
          </cell>
          <cell r="C43">
            <v>31832</v>
          </cell>
        </row>
        <row r="44">
          <cell r="B44">
            <v>2586</v>
          </cell>
          <cell r="C44">
            <v>7077</v>
          </cell>
        </row>
        <row r="45">
          <cell r="B45">
            <v>1109</v>
          </cell>
          <cell r="C45">
            <v>2252</v>
          </cell>
        </row>
        <row r="46">
          <cell r="B46">
            <v>3664</v>
          </cell>
          <cell r="C46">
            <v>8876</v>
          </cell>
        </row>
        <row r="47">
          <cell r="B47">
            <v>12177</v>
          </cell>
          <cell r="C47">
            <v>21531</v>
          </cell>
        </row>
        <row r="48">
          <cell r="B48">
            <v>2464</v>
          </cell>
          <cell r="C48">
            <v>5151</v>
          </cell>
        </row>
        <row r="49">
          <cell r="B49">
            <v>7438</v>
          </cell>
          <cell r="C49">
            <v>22117</v>
          </cell>
        </row>
        <row r="50">
          <cell r="B50">
            <v>5557</v>
          </cell>
          <cell r="C50">
            <v>10886</v>
          </cell>
        </row>
        <row r="51">
          <cell r="B51">
            <v>17643</v>
          </cell>
          <cell r="C51">
            <v>30131</v>
          </cell>
        </row>
        <row r="52">
          <cell r="B52">
            <v>3729</v>
          </cell>
          <cell r="C52">
            <v>8468</v>
          </cell>
        </row>
        <row r="53">
          <cell r="B53">
            <v>316</v>
          </cell>
          <cell r="C53">
            <v>848</v>
          </cell>
        </row>
        <row r="54">
          <cell r="B54">
            <v>534</v>
          </cell>
          <cell r="C54">
            <v>1231</v>
          </cell>
        </row>
        <row r="55">
          <cell r="B55">
            <v>8136</v>
          </cell>
          <cell r="C55">
            <v>18459</v>
          </cell>
        </row>
        <row r="56">
          <cell r="B56">
            <v>362</v>
          </cell>
          <cell r="C56">
            <v>807</v>
          </cell>
        </row>
        <row r="57">
          <cell r="B57">
            <v>1731</v>
          </cell>
          <cell r="C57">
            <v>4478</v>
          </cell>
        </row>
        <row r="58">
          <cell r="B58">
            <v>2712</v>
          </cell>
          <cell r="C58">
            <v>5887</v>
          </cell>
        </row>
        <row r="59">
          <cell r="B59">
            <v>216</v>
          </cell>
          <cell r="C59">
            <v>473</v>
          </cell>
        </row>
        <row r="60">
          <cell r="B60">
            <v>162</v>
          </cell>
          <cell r="C60">
            <v>334</v>
          </cell>
        </row>
      </sheetData>
      <sheetData sheetId="7">
        <row r="2">
          <cell r="B2">
            <v>567435</v>
          </cell>
          <cell r="C2">
            <v>1315553</v>
          </cell>
        </row>
        <row r="3">
          <cell r="B3">
            <v>91882</v>
          </cell>
          <cell r="C3">
            <v>157923</v>
          </cell>
        </row>
        <row r="4">
          <cell r="B4">
            <v>475553</v>
          </cell>
          <cell r="C4">
            <v>1157630</v>
          </cell>
        </row>
        <row r="6">
          <cell r="B6">
            <v>6994</v>
          </cell>
          <cell r="C6">
            <v>16507</v>
          </cell>
        </row>
        <row r="7">
          <cell r="B7">
            <v>1824</v>
          </cell>
          <cell r="C7">
            <v>4053</v>
          </cell>
        </row>
        <row r="8">
          <cell r="B8">
            <v>4540</v>
          </cell>
          <cell r="C8">
            <v>11545</v>
          </cell>
        </row>
        <row r="9">
          <cell r="B9">
            <v>606</v>
          </cell>
          <cell r="C9">
            <v>1560</v>
          </cell>
        </row>
        <row r="10">
          <cell r="B10">
            <v>5527</v>
          </cell>
          <cell r="C10">
            <v>15698</v>
          </cell>
        </row>
        <row r="11">
          <cell r="B11">
            <v>17273</v>
          </cell>
          <cell r="C11">
            <v>41598</v>
          </cell>
        </row>
        <row r="12">
          <cell r="B12">
            <v>2466</v>
          </cell>
          <cell r="C12">
            <v>5478</v>
          </cell>
        </row>
        <row r="13">
          <cell r="B13">
            <v>4341</v>
          </cell>
          <cell r="C13">
            <v>11265</v>
          </cell>
        </row>
        <row r="14">
          <cell r="B14">
            <v>187</v>
          </cell>
          <cell r="C14">
            <v>473</v>
          </cell>
        </row>
        <row r="15">
          <cell r="B15">
            <v>40159</v>
          </cell>
          <cell r="C15">
            <v>123444</v>
          </cell>
        </row>
        <row r="16">
          <cell r="B16">
            <v>287</v>
          </cell>
          <cell r="C16">
            <v>832</v>
          </cell>
        </row>
        <row r="17">
          <cell r="B17">
            <v>1217</v>
          </cell>
          <cell r="C17">
            <v>2671</v>
          </cell>
        </row>
        <row r="18">
          <cell r="B18">
            <v>742</v>
          </cell>
          <cell r="C18">
            <v>1711</v>
          </cell>
        </row>
        <row r="19">
          <cell r="B19">
            <v>244</v>
          </cell>
          <cell r="C19">
            <v>546</v>
          </cell>
        </row>
        <row r="20">
          <cell r="B20">
            <v>27</v>
          </cell>
          <cell r="C20">
            <v>56</v>
          </cell>
        </row>
        <row r="21">
          <cell r="B21">
            <v>8230</v>
          </cell>
          <cell r="C21">
            <v>16662</v>
          </cell>
        </row>
        <row r="22">
          <cell r="B22">
            <v>189</v>
          </cell>
          <cell r="C22">
            <v>515</v>
          </cell>
        </row>
        <row r="23">
          <cell r="B23">
            <v>66401</v>
          </cell>
          <cell r="C23">
            <v>144763</v>
          </cell>
        </row>
        <row r="24">
          <cell r="B24">
            <v>9659</v>
          </cell>
          <cell r="C24">
            <v>22564</v>
          </cell>
        </row>
        <row r="25">
          <cell r="B25">
            <v>4593</v>
          </cell>
          <cell r="C25">
            <v>11687</v>
          </cell>
        </row>
        <row r="26">
          <cell r="B26">
            <v>13662</v>
          </cell>
          <cell r="C26">
            <v>24970</v>
          </cell>
        </row>
        <row r="27">
          <cell r="B27">
            <v>1869</v>
          </cell>
          <cell r="C27">
            <v>4955</v>
          </cell>
        </row>
        <row r="28">
          <cell r="B28">
            <v>9918</v>
          </cell>
          <cell r="C28">
            <v>18418</v>
          </cell>
        </row>
        <row r="29">
          <cell r="B29">
            <v>4300</v>
          </cell>
          <cell r="C29">
            <v>10264</v>
          </cell>
        </row>
        <row r="30">
          <cell r="B30">
            <v>30171</v>
          </cell>
          <cell r="C30">
            <v>120355</v>
          </cell>
        </row>
        <row r="31">
          <cell r="B31">
            <v>4169</v>
          </cell>
          <cell r="C31">
            <v>12809</v>
          </cell>
        </row>
        <row r="32">
          <cell r="B32">
            <v>22501</v>
          </cell>
          <cell r="C32">
            <v>42146</v>
          </cell>
        </row>
        <row r="33">
          <cell r="B33">
            <v>1364</v>
          </cell>
          <cell r="C33">
            <v>2923</v>
          </cell>
        </row>
        <row r="34">
          <cell r="B34">
            <v>35454</v>
          </cell>
          <cell r="C34">
            <v>89178</v>
          </cell>
        </row>
        <row r="35">
          <cell r="B35">
            <v>3211</v>
          </cell>
          <cell r="C35">
            <v>8849</v>
          </cell>
        </row>
        <row r="36">
          <cell r="B36">
            <v>13123</v>
          </cell>
          <cell r="C36">
            <v>33690</v>
          </cell>
        </row>
        <row r="37">
          <cell r="B37">
            <v>8549</v>
          </cell>
          <cell r="C37">
            <v>21084</v>
          </cell>
        </row>
        <row r="38">
          <cell r="B38">
            <v>4564</v>
          </cell>
          <cell r="C38">
            <v>10587</v>
          </cell>
        </row>
        <row r="39">
          <cell r="B39">
            <v>6083</v>
          </cell>
          <cell r="C39">
            <v>19556</v>
          </cell>
        </row>
        <row r="40">
          <cell r="B40">
            <v>7063</v>
          </cell>
          <cell r="C40">
            <v>16443</v>
          </cell>
        </row>
        <row r="41">
          <cell r="B41">
            <v>8480</v>
          </cell>
          <cell r="C41">
            <v>19684</v>
          </cell>
        </row>
        <row r="42">
          <cell r="B42">
            <v>3184</v>
          </cell>
          <cell r="C42">
            <v>8017</v>
          </cell>
        </row>
        <row r="43">
          <cell r="B43">
            <v>25483</v>
          </cell>
          <cell r="C43">
            <v>61141</v>
          </cell>
        </row>
        <row r="44">
          <cell r="B44">
            <v>3121</v>
          </cell>
          <cell r="C44">
            <v>8187</v>
          </cell>
        </row>
        <row r="45">
          <cell r="B45">
            <v>1853</v>
          </cell>
          <cell r="C45">
            <v>3858</v>
          </cell>
        </row>
        <row r="46">
          <cell r="B46">
            <v>5717</v>
          </cell>
          <cell r="C46">
            <v>12735</v>
          </cell>
        </row>
        <row r="47">
          <cell r="B47">
            <v>16719</v>
          </cell>
          <cell r="C47">
            <v>26782</v>
          </cell>
        </row>
        <row r="48">
          <cell r="B48">
            <v>3033</v>
          </cell>
          <cell r="C48">
            <v>6678</v>
          </cell>
        </row>
        <row r="49">
          <cell r="B49">
            <v>11084</v>
          </cell>
          <cell r="C49">
            <v>32959</v>
          </cell>
        </row>
        <row r="50">
          <cell r="B50">
            <v>6253</v>
          </cell>
          <cell r="C50">
            <v>12985</v>
          </cell>
        </row>
        <row r="51">
          <cell r="B51">
            <v>21612</v>
          </cell>
          <cell r="C51">
            <v>33910</v>
          </cell>
        </row>
        <row r="52">
          <cell r="B52">
            <v>4437</v>
          </cell>
          <cell r="C52">
            <v>9750</v>
          </cell>
        </row>
        <row r="53">
          <cell r="B53">
            <v>532</v>
          </cell>
          <cell r="C53">
            <v>1310</v>
          </cell>
        </row>
        <row r="54">
          <cell r="B54">
            <v>1669</v>
          </cell>
          <cell r="C54">
            <v>3960</v>
          </cell>
        </row>
        <row r="55">
          <cell r="B55">
            <v>15077</v>
          </cell>
          <cell r="C55">
            <v>32604</v>
          </cell>
        </row>
        <row r="56">
          <cell r="B56">
            <v>532</v>
          </cell>
          <cell r="C56">
            <v>1171</v>
          </cell>
        </row>
        <row r="57">
          <cell r="B57">
            <v>2202</v>
          </cell>
          <cell r="C57">
            <v>5261</v>
          </cell>
        </row>
        <row r="58">
          <cell r="B58">
            <v>2519</v>
          </cell>
          <cell r="C58">
            <v>5537</v>
          </cell>
        </row>
        <row r="59">
          <cell r="B59">
            <v>261</v>
          </cell>
          <cell r="C59">
            <v>628</v>
          </cell>
        </row>
        <row r="60">
          <cell r="B60">
            <v>278</v>
          </cell>
          <cell r="C60">
            <v>618</v>
          </cell>
        </row>
      </sheetData>
      <sheetData sheetId="8">
        <row r="2">
          <cell r="B2">
            <v>665589</v>
          </cell>
          <cell r="C2">
            <v>1624220</v>
          </cell>
        </row>
        <row r="3">
          <cell r="B3">
            <v>84606</v>
          </cell>
          <cell r="C3">
            <v>150457</v>
          </cell>
        </row>
        <row r="4">
          <cell r="B4">
            <v>580983</v>
          </cell>
          <cell r="C4">
            <v>1473763</v>
          </cell>
        </row>
        <row r="6">
          <cell r="B6">
            <v>8506</v>
          </cell>
          <cell r="C6">
            <v>21568</v>
          </cell>
        </row>
        <row r="7">
          <cell r="B7">
            <v>3444</v>
          </cell>
          <cell r="C7">
            <v>8133</v>
          </cell>
        </row>
        <row r="8">
          <cell r="B8">
            <v>8719</v>
          </cell>
          <cell r="C8">
            <v>28080</v>
          </cell>
        </row>
        <row r="9">
          <cell r="B9">
            <v>684</v>
          </cell>
          <cell r="C9">
            <v>1641</v>
          </cell>
        </row>
        <row r="10">
          <cell r="B10">
            <v>7308</v>
          </cell>
          <cell r="C10">
            <v>22043</v>
          </cell>
        </row>
        <row r="11">
          <cell r="B11">
            <v>23580</v>
          </cell>
          <cell r="C11">
            <v>62183</v>
          </cell>
        </row>
        <row r="12">
          <cell r="B12">
            <v>4027</v>
          </cell>
          <cell r="C12">
            <v>11155</v>
          </cell>
        </row>
        <row r="13">
          <cell r="B13">
            <v>3721</v>
          </cell>
          <cell r="C13">
            <v>9941</v>
          </cell>
        </row>
        <row r="14">
          <cell r="B14">
            <v>909</v>
          </cell>
          <cell r="C14">
            <v>2005</v>
          </cell>
        </row>
        <row r="15">
          <cell r="B15">
            <v>38219</v>
          </cell>
          <cell r="C15">
            <v>113219</v>
          </cell>
        </row>
        <row r="16">
          <cell r="B16">
            <v>330</v>
          </cell>
          <cell r="C16">
            <v>825</v>
          </cell>
        </row>
        <row r="17">
          <cell r="B17">
            <v>1606</v>
          </cell>
          <cell r="C17">
            <v>3525</v>
          </cell>
        </row>
        <row r="18">
          <cell r="B18">
            <v>1006</v>
          </cell>
          <cell r="C18">
            <v>1868</v>
          </cell>
        </row>
        <row r="19">
          <cell r="B19">
            <v>458</v>
          </cell>
          <cell r="C19">
            <v>1203</v>
          </cell>
        </row>
        <row r="20">
          <cell r="B20">
            <v>142</v>
          </cell>
          <cell r="C20">
            <v>240</v>
          </cell>
        </row>
        <row r="21">
          <cell r="B21">
            <v>9325</v>
          </cell>
          <cell r="C21">
            <v>20693</v>
          </cell>
        </row>
        <row r="22">
          <cell r="B22">
            <v>443</v>
          </cell>
          <cell r="C22">
            <v>1406</v>
          </cell>
        </row>
        <row r="23">
          <cell r="B23">
            <v>87886</v>
          </cell>
          <cell r="C23">
            <v>214268</v>
          </cell>
        </row>
        <row r="24">
          <cell r="B24">
            <v>12540</v>
          </cell>
          <cell r="C24">
            <v>33698</v>
          </cell>
        </row>
        <row r="25">
          <cell r="B25">
            <v>6020</v>
          </cell>
          <cell r="C25">
            <v>16741</v>
          </cell>
        </row>
        <row r="26">
          <cell r="B26">
            <v>20268</v>
          </cell>
          <cell r="C26">
            <v>37325</v>
          </cell>
        </row>
        <row r="27">
          <cell r="B27">
            <v>3383</v>
          </cell>
          <cell r="C27">
            <v>9345</v>
          </cell>
        </row>
        <row r="28">
          <cell r="B28">
            <v>13857</v>
          </cell>
          <cell r="C28">
            <v>29835</v>
          </cell>
        </row>
        <row r="29">
          <cell r="B29">
            <v>5175</v>
          </cell>
          <cell r="C29">
            <v>12330</v>
          </cell>
        </row>
        <row r="30">
          <cell r="B30">
            <v>35326</v>
          </cell>
          <cell r="C30">
            <v>141102</v>
          </cell>
        </row>
        <row r="31">
          <cell r="B31">
            <v>2326</v>
          </cell>
          <cell r="C31">
            <v>5969</v>
          </cell>
        </row>
        <row r="32">
          <cell r="B32">
            <v>19764</v>
          </cell>
          <cell r="C32">
            <v>38454</v>
          </cell>
        </row>
        <row r="33">
          <cell r="B33">
            <v>2543</v>
          </cell>
          <cell r="C33">
            <v>5247</v>
          </cell>
        </row>
        <row r="34">
          <cell r="B34">
            <v>31129</v>
          </cell>
          <cell r="C34">
            <v>81958</v>
          </cell>
        </row>
        <row r="35">
          <cell r="B35">
            <v>3714</v>
          </cell>
          <cell r="C35">
            <v>10100</v>
          </cell>
        </row>
        <row r="36">
          <cell r="B36">
            <v>19488</v>
          </cell>
          <cell r="C36">
            <v>57383</v>
          </cell>
        </row>
        <row r="37">
          <cell r="B37">
            <v>12994</v>
          </cell>
          <cell r="C37">
            <v>38367</v>
          </cell>
        </row>
        <row r="38">
          <cell r="B38">
            <v>8713</v>
          </cell>
          <cell r="C38">
            <v>23265</v>
          </cell>
        </row>
        <row r="39">
          <cell r="B39">
            <v>6549</v>
          </cell>
          <cell r="C39">
            <v>16976</v>
          </cell>
        </row>
        <row r="40">
          <cell r="B40">
            <v>6535</v>
          </cell>
          <cell r="C40">
            <v>16174</v>
          </cell>
        </row>
        <row r="41">
          <cell r="B41">
            <v>9470</v>
          </cell>
          <cell r="C41">
            <v>23740</v>
          </cell>
        </row>
        <row r="42">
          <cell r="B42">
            <v>5874</v>
          </cell>
          <cell r="C42">
            <v>14372</v>
          </cell>
        </row>
        <row r="43">
          <cell r="B43">
            <v>34485</v>
          </cell>
          <cell r="C43">
            <v>81889</v>
          </cell>
        </row>
        <row r="44">
          <cell r="B44">
            <v>4150</v>
          </cell>
          <cell r="C44">
            <v>10989</v>
          </cell>
        </row>
        <row r="45">
          <cell r="B45">
            <v>3065</v>
          </cell>
          <cell r="C45">
            <v>6635</v>
          </cell>
        </row>
        <row r="46">
          <cell r="B46">
            <v>7435</v>
          </cell>
          <cell r="C46">
            <v>16995</v>
          </cell>
        </row>
        <row r="47">
          <cell r="B47">
            <v>21063</v>
          </cell>
          <cell r="C47">
            <v>35750</v>
          </cell>
        </row>
        <row r="48">
          <cell r="B48">
            <v>5743</v>
          </cell>
          <cell r="C48">
            <v>13763</v>
          </cell>
        </row>
        <row r="49">
          <cell r="B49">
            <v>12451</v>
          </cell>
          <cell r="C49">
            <v>43090</v>
          </cell>
        </row>
        <row r="50">
          <cell r="B50">
            <v>4943</v>
          </cell>
          <cell r="C50">
            <v>10142</v>
          </cell>
        </row>
        <row r="51">
          <cell r="B51">
            <v>27442</v>
          </cell>
          <cell r="C51">
            <v>42648</v>
          </cell>
        </row>
        <row r="52">
          <cell r="B52">
            <v>5084</v>
          </cell>
          <cell r="C52">
            <v>11055</v>
          </cell>
        </row>
        <row r="53">
          <cell r="B53">
            <v>911</v>
          </cell>
          <cell r="C53">
            <v>2317</v>
          </cell>
        </row>
        <row r="54">
          <cell r="B54">
            <v>1548</v>
          </cell>
          <cell r="C54">
            <v>3799</v>
          </cell>
        </row>
        <row r="55">
          <cell r="B55">
            <v>18270</v>
          </cell>
          <cell r="C55">
            <v>38334</v>
          </cell>
        </row>
        <row r="56">
          <cell r="B56">
            <v>864</v>
          </cell>
          <cell r="C56">
            <v>1986</v>
          </cell>
        </row>
        <row r="57">
          <cell r="B57">
            <v>2358</v>
          </cell>
          <cell r="C57">
            <v>5704</v>
          </cell>
        </row>
        <row r="58">
          <cell r="B58">
            <v>4160</v>
          </cell>
          <cell r="C58">
            <v>10058</v>
          </cell>
        </row>
        <row r="59">
          <cell r="B59">
            <v>586</v>
          </cell>
          <cell r="C59">
            <v>1377</v>
          </cell>
        </row>
        <row r="60">
          <cell r="B60">
            <v>444</v>
          </cell>
          <cell r="C60">
            <v>855</v>
          </cell>
        </row>
      </sheetData>
      <sheetData sheetId="9">
        <row r="2">
          <cell r="B2">
            <v>702489</v>
          </cell>
          <cell r="C2">
            <v>1633823</v>
          </cell>
        </row>
        <row r="3">
          <cell r="B3">
            <v>96129</v>
          </cell>
          <cell r="C3">
            <v>168380</v>
          </cell>
        </row>
        <row r="4">
          <cell r="B4">
            <v>606360</v>
          </cell>
          <cell r="C4">
            <v>1465443</v>
          </cell>
        </row>
        <row r="6">
          <cell r="B6">
            <v>7605</v>
          </cell>
          <cell r="C6">
            <v>18587</v>
          </cell>
        </row>
        <row r="7">
          <cell r="B7">
            <v>2850</v>
          </cell>
          <cell r="C7">
            <v>6965</v>
          </cell>
        </row>
        <row r="8">
          <cell r="B8">
            <v>6730</v>
          </cell>
          <cell r="C8">
            <v>20396</v>
          </cell>
        </row>
        <row r="9">
          <cell r="B9">
            <v>956</v>
          </cell>
          <cell r="C9">
            <v>2462</v>
          </cell>
        </row>
        <row r="10">
          <cell r="B10">
            <v>5832</v>
          </cell>
          <cell r="C10">
            <v>16850</v>
          </cell>
        </row>
        <row r="11">
          <cell r="B11">
            <v>23665</v>
          </cell>
          <cell r="C11">
            <v>59372</v>
          </cell>
        </row>
        <row r="12">
          <cell r="B12">
            <v>2186</v>
          </cell>
          <cell r="C12">
            <v>4472</v>
          </cell>
        </row>
        <row r="13">
          <cell r="B13">
            <v>3493</v>
          </cell>
          <cell r="C13">
            <v>8727</v>
          </cell>
        </row>
        <row r="14">
          <cell r="B14">
            <v>351</v>
          </cell>
          <cell r="C14">
            <v>738</v>
          </cell>
        </row>
        <row r="15">
          <cell r="B15">
            <v>23038</v>
          </cell>
          <cell r="C15">
            <v>63553</v>
          </cell>
        </row>
        <row r="16">
          <cell r="B16">
            <v>319</v>
          </cell>
          <cell r="C16">
            <v>808</v>
          </cell>
        </row>
        <row r="17">
          <cell r="B17">
            <v>1181</v>
          </cell>
          <cell r="C17">
            <v>2471</v>
          </cell>
        </row>
        <row r="18">
          <cell r="B18">
            <v>1103</v>
          </cell>
          <cell r="C18">
            <v>2441</v>
          </cell>
        </row>
        <row r="19">
          <cell r="B19">
            <v>485</v>
          </cell>
          <cell r="C19">
            <v>1331</v>
          </cell>
        </row>
        <row r="20">
          <cell r="B20">
            <v>37</v>
          </cell>
          <cell r="C20">
            <v>91</v>
          </cell>
        </row>
        <row r="21">
          <cell r="B21">
            <v>8480</v>
          </cell>
          <cell r="C21">
            <v>17460</v>
          </cell>
        </row>
        <row r="22">
          <cell r="B22">
            <v>337</v>
          </cell>
          <cell r="C22">
            <v>1204</v>
          </cell>
        </row>
        <row r="23">
          <cell r="B23">
            <v>84204</v>
          </cell>
          <cell r="C23">
            <v>193965</v>
          </cell>
        </row>
        <row r="24">
          <cell r="B24">
            <v>11802</v>
          </cell>
          <cell r="C24">
            <v>29360</v>
          </cell>
        </row>
        <row r="25">
          <cell r="B25">
            <v>5884</v>
          </cell>
          <cell r="C25">
            <v>17353</v>
          </cell>
        </row>
        <row r="26">
          <cell r="B26">
            <v>25612</v>
          </cell>
          <cell r="C26">
            <v>50732</v>
          </cell>
        </row>
        <row r="27">
          <cell r="B27">
            <v>2552</v>
          </cell>
          <cell r="C27">
            <v>6861</v>
          </cell>
        </row>
        <row r="28">
          <cell r="B28">
            <v>13672</v>
          </cell>
          <cell r="C28">
            <v>28259</v>
          </cell>
        </row>
        <row r="29">
          <cell r="B29">
            <v>4712</v>
          </cell>
          <cell r="C29">
            <v>10746</v>
          </cell>
        </row>
        <row r="30">
          <cell r="B30">
            <v>33527</v>
          </cell>
          <cell r="C30">
            <v>138322</v>
          </cell>
        </row>
        <row r="31">
          <cell r="B31">
            <v>2206</v>
          </cell>
          <cell r="C31">
            <v>5844</v>
          </cell>
        </row>
        <row r="32">
          <cell r="B32">
            <v>25279</v>
          </cell>
          <cell r="C32">
            <v>46964</v>
          </cell>
        </row>
        <row r="33">
          <cell r="B33">
            <v>2472</v>
          </cell>
          <cell r="C33">
            <v>5142</v>
          </cell>
        </row>
        <row r="34">
          <cell r="B34">
            <v>31443</v>
          </cell>
          <cell r="C34">
            <v>78405</v>
          </cell>
        </row>
        <row r="35">
          <cell r="B35">
            <v>2234</v>
          </cell>
          <cell r="C35">
            <v>6524</v>
          </cell>
        </row>
        <row r="36">
          <cell r="B36">
            <v>14602</v>
          </cell>
          <cell r="C36">
            <v>37847</v>
          </cell>
        </row>
        <row r="37">
          <cell r="B37">
            <v>13033</v>
          </cell>
          <cell r="C37">
            <v>36577</v>
          </cell>
        </row>
        <row r="38">
          <cell r="B38">
            <v>7388</v>
          </cell>
          <cell r="C38">
            <v>18497</v>
          </cell>
        </row>
        <row r="39">
          <cell r="B39">
            <v>8067</v>
          </cell>
          <cell r="C39">
            <v>19330</v>
          </cell>
        </row>
        <row r="40">
          <cell r="B40">
            <v>7804</v>
          </cell>
          <cell r="C40">
            <v>19397</v>
          </cell>
        </row>
        <row r="41">
          <cell r="B41">
            <v>8653</v>
          </cell>
          <cell r="C41">
            <v>20727</v>
          </cell>
        </row>
        <row r="42">
          <cell r="B42">
            <v>8438</v>
          </cell>
          <cell r="C42">
            <v>21015</v>
          </cell>
        </row>
        <row r="43">
          <cell r="B43">
            <v>53457</v>
          </cell>
          <cell r="C43">
            <v>129181</v>
          </cell>
        </row>
        <row r="44">
          <cell r="B44">
            <v>6697</v>
          </cell>
          <cell r="C44">
            <v>17267</v>
          </cell>
        </row>
        <row r="45">
          <cell r="B45">
            <v>3181</v>
          </cell>
          <cell r="C45">
            <v>7280</v>
          </cell>
        </row>
        <row r="46">
          <cell r="B46">
            <v>11214</v>
          </cell>
          <cell r="C46">
            <v>27113</v>
          </cell>
        </row>
        <row r="47">
          <cell r="B47">
            <v>28984</v>
          </cell>
          <cell r="C47">
            <v>49321</v>
          </cell>
        </row>
        <row r="48">
          <cell r="B48">
            <v>11724</v>
          </cell>
          <cell r="C48">
            <v>27762</v>
          </cell>
        </row>
        <row r="49">
          <cell r="B49">
            <v>11323</v>
          </cell>
          <cell r="C49">
            <v>35757</v>
          </cell>
        </row>
        <row r="50">
          <cell r="B50">
            <v>8021</v>
          </cell>
          <cell r="C50">
            <v>16796</v>
          </cell>
        </row>
        <row r="51">
          <cell r="B51">
            <v>28881</v>
          </cell>
          <cell r="C51">
            <v>44987</v>
          </cell>
        </row>
        <row r="52">
          <cell r="B52">
            <v>6645</v>
          </cell>
          <cell r="C52">
            <v>14023</v>
          </cell>
        </row>
        <row r="53">
          <cell r="B53">
            <v>771</v>
          </cell>
          <cell r="C53">
            <v>1818</v>
          </cell>
        </row>
        <row r="54">
          <cell r="B54">
            <v>1491</v>
          </cell>
          <cell r="C54">
            <v>3200</v>
          </cell>
        </row>
        <row r="55">
          <cell r="B55">
            <v>20097</v>
          </cell>
          <cell r="C55">
            <v>43406</v>
          </cell>
        </row>
        <row r="56">
          <cell r="B56">
            <v>813</v>
          </cell>
          <cell r="C56">
            <v>2077</v>
          </cell>
        </row>
        <row r="57">
          <cell r="B57">
            <v>2463</v>
          </cell>
          <cell r="C57">
            <v>5552</v>
          </cell>
        </row>
        <row r="58">
          <cell r="B58">
            <v>6674</v>
          </cell>
          <cell r="C58">
            <v>16125</v>
          </cell>
        </row>
        <row r="59">
          <cell r="B59">
            <v>1071</v>
          </cell>
          <cell r="C59">
            <v>2652</v>
          </cell>
        </row>
        <row r="60">
          <cell r="B60">
            <v>621</v>
          </cell>
          <cell r="C60">
            <v>1331</v>
          </cell>
        </row>
      </sheetData>
      <sheetData sheetId="10">
        <row r="2">
          <cell r="B2">
            <v>712927</v>
          </cell>
          <cell r="C2">
            <v>1627572</v>
          </cell>
        </row>
        <row r="3">
          <cell r="B3">
            <v>92109</v>
          </cell>
          <cell r="C3">
            <v>161249</v>
          </cell>
        </row>
        <row r="4">
          <cell r="B4">
            <v>620818</v>
          </cell>
          <cell r="C4">
            <v>1466323</v>
          </cell>
        </row>
        <row r="6">
          <cell r="B6">
            <v>6132</v>
          </cell>
          <cell r="C6">
            <v>14005</v>
          </cell>
        </row>
        <row r="7">
          <cell r="B7">
            <v>2617</v>
          </cell>
          <cell r="C7">
            <v>5967</v>
          </cell>
        </row>
        <row r="8">
          <cell r="B8">
            <v>6524</v>
          </cell>
          <cell r="C8">
            <v>17376</v>
          </cell>
        </row>
        <row r="9">
          <cell r="B9">
            <v>823</v>
          </cell>
          <cell r="C9">
            <v>1676</v>
          </cell>
        </row>
        <row r="10">
          <cell r="B10">
            <v>7009</v>
          </cell>
          <cell r="C10">
            <v>20005</v>
          </cell>
        </row>
        <row r="11">
          <cell r="B11">
            <v>21338</v>
          </cell>
          <cell r="C11">
            <v>52829</v>
          </cell>
        </row>
        <row r="12">
          <cell r="B12">
            <v>4655</v>
          </cell>
          <cell r="C12">
            <v>11454</v>
          </cell>
        </row>
        <row r="13">
          <cell r="B13">
            <v>3851</v>
          </cell>
          <cell r="C13">
            <v>9286</v>
          </cell>
        </row>
        <row r="14">
          <cell r="B14">
            <v>428</v>
          </cell>
          <cell r="C14">
            <v>1063</v>
          </cell>
        </row>
        <row r="15">
          <cell r="B15">
            <v>20218</v>
          </cell>
          <cell r="C15">
            <v>52869</v>
          </cell>
        </row>
        <row r="16">
          <cell r="B16">
            <v>275</v>
          </cell>
          <cell r="C16">
            <v>625</v>
          </cell>
        </row>
        <row r="17">
          <cell r="B17">
            <v>1939</v>
          </cell>
          <cell r="C17">
            <v>3659</v>
          </cell>
        </row>
        <row r="18">
          <cell r="B18">
            <v>1395</v>
          </cell>
          <cell r="C18">
            <v>2882</v>
          </cell>
        </row>
        <row r="19">
          <cell r="B19">
            <v>544</v>
          </cell>
          <cell r="C19">
            <v>1346</v>
          </cell>
        </row>
        <row r="20">
          <cell r="B20">
            <v>104</v>
          </cell>
          <cell r="C20">
            <v>172</v>
          </cell>
        </row>
        <row r="21">
          <cell r="B21">
            <v>9297</v>
          </cell>
          <cell r="C21">
            <v>19013</v>
          </cell>
        </row>
        <row r="22">
          <cell r="B22">
            <v>257</v>
          </cell>
          <cell r="C22">
            <v>965</v>
          </cell>
        </row>
        <row r="23">
          <cell r="B23">
            <v>89668</v>
          </cell>
          <cell r="C23">
            <v>200208</v>
          </cell>
        </row>
        <row r="24">
          <cell r="B24">
            <v>13092</v>
          </cell>
          <cell r="C24">
            <v>31821</v>
          </cell>
        </row>
        <row r="25">
          <cell r="B25">
            <v>5361</v>
          </cell>
          <cell r="C25">
            <v>14417</v>
          </cell>
        </row>
        <row r="26">
          <cell r="B26">
            <v>27564</v>
          </cell>
          <cell r="C26">
            <v>52437</v>
          </cell>
        </row>
        <row r="27">
          <cell r="B27">
            <v>3172</v>
          </cell>
          <cell r="C27">
            <v>8480</v>
          </cell>
        </row>
        <row r="28">
          <cell r="B28">
            <v>13008</v>
          </cell>
          <cell r="C28">
            <v>26716</v>
          </cell>
        </row>
        <row r="29">
          <cell r="B29">
            <v>5849</v>
          </cell>
          <cell r="C29">
            <v>13373</v>
          </cell>
        </row>
        <row r="30">
          <cell r="B30">
            <v>27695</v>
          </cell>
          <cell r="C30">
            <v>103648</v>
          </cell>
        </row>
        <row r="31">
          <cell r="B31">
            <v>2417</v>
          </cell>
          <cell r="C31">
            <v>6090</v>
          </cell>
        </row>
        <row r="32">
          <cell r="B32">
            <v>26088</v>
          </cell>
          <cell r="C32">
            <v>47151</v>
          </cell>
        </row>
        <row r="33">
          <cell r="B33">
            <v>2141</v>
          </cell>
          <cell r="C33">
            <v>4408</v>
          </cell>
        </row>
        <row r="34">
          <cell r="B34">
            <v>34004</v>
          </cell>
          <cell r="C34">
            <v>84808</v>
          </cell>
        </row>
        <row r="35">
          <cell r="B35">
            <v>1954</v>
          </cell>
          <cell r="C35">
            <v>4996</v>
          </cell>
        </row>
        <row r="36">
          <cell r="B36">
            <v>19447</v>
          </cell>
          <cell r="C36">
            <v>52973</v>
          </cell>
        </row>
        <row r="37">
          <cell r="B37">
            <v>10348</v>
          </cell>
          <cell r="C37">
            <v>26347</v>
          </cell>
        </row>
        <row r="38">
          <cell r="B38">
            <v>6700</v>
          </cell>
          <cell r="C38">
            <v>17069</v>
          </cell>
        </row>
        <row r="39">
          <cell r="B39">
            <v>6918</v>
          </cell>
          <cell r="C39">
            <v>16517</v>
          </cell>
        </row>
        <row r="40">
          <cell r="B40">
            <v>6418</v>
          </cell>
          <cell r="C40">
            <v>15466</v>
          </cell>
        </row>
        <row r="41">
          <cell r="B41">
            <v>7195</v>
          </cell>
          <cell r="C41">
            <v>16583</v>
          </cell>
        </row>
        <row r="42">
          <cell r="B42">
            <v>9213</v>
          </cell>
          <cell r="C42">
            <v>22778</v>
          </cell>
        </row>
        <row r="43">
          <cell r="B43">
            <v>59117</v>
          </cell>
          <cell r="C43">
            <v>147350</v>
          </cell>
        </row>
        <row r="44">
          <cell r="B44">
            <v>5367</v>
          </cell>
          <cell r="C44">
            <v>14043</v>
          </cell>
        </row>
        <row r="45">
          <cell r="B45">
            <v>4297</v>
          </cell>
          <cell r="C45">
            <v>11261</v>
          </cell>
        </row>
        <row r="46">
          <cell r="B46">
            <v>11527</v>
          </cell>
          <cell r="C46">
            <v>27029</v>
          </cell>
        </row>
        <row r="47">
          <cell r="B47">
            <v>30349</v>
          </cell>
          <cell r="C47">
            <v>51997</v>
          </cell>
        </row>
        <row r="48">
          <cell r="B48">
            <v>12422</v>
          </cell>
          <cell r="C48">
            <v>30136</v>
          </cell>
        </row>
        <row r="49">
          <cell r="B49">
            <v>14510</v>
          </cell>
          <cell r="C49">
            <v>45342</v>
          </cell>
        </row>
        <row r="50">
          <cell r="B50">
            <v>7874</v>
          </cell>
          <cell r="C50">
            <v>16300</v>
          </cell>
        </row>
        <row r="51">
          <cell r="B51">
            <v>29251</v>
          </cell>
          <cell r="C51">
            <v>46421</v>
          </cell>
        </row>
        <row r="52">
          <cell r="B52">
            <v>6601</v>
          </cell>
          <cell r="C52">
            <v>14665</v>
          </cell>
        </row>
        <row r="53">
          <cell r="B53">
            <v>474</v>
          </cell>
          <cell r="C53">
            <v>1068</v>
          </cell>
        </row>
        <row r="54">
          <cell r="B54">
            <v>1775</v>
          </cell>
          <cell r="C54">
            <v>4821</v>
          </cell>
        </row>
        <row r="55">
          <cell r="B55">
            <v>17898</v>
          </cell>
          <cell r="C55">
            <v>40909</v>
          </cell>
        </row>
        <row r="56">
          <cell r="B56">
            <v>1065</v>
          </cell>
          <cell r="C56">
            <v>2572</v>
          </cell>
        </row>
        <row r="57">
          <cell r="B57">
            <v>1683</v>
          </cell>
          <cell r="C57">
            <v>3952</v>
          </cell>
        </row>
        <row r="58">
          <cell r="B58">
            <v>8956</v>
          </cell>
          <cell r="C58">
            <v>22396</v>
          </cell>
        </row>
        <row r="59">
          <cell r="B59">
            <v>1487</v>
          </cell>
          <cell r="C59">
            <v>3588</v>
          </cell>
        </row>
        <row r="60">
          <cell r="B60">
            <v>507</v>
          </cell>
          <cell r="C60">
            <v>995</v>
          </cell>
        </row>
      </sheetData>
      <sheetData sheetId="11">
        <row r="2">
          <cell r="C2">
            <v>1867512</v>
          </cell>
        </row>
        <row r="3">
          <cell r="C3">
            <v>161396</v>
          </cell>
        </row>
        <row r="4">
          <cell r="C4">
            <v>1706116</v>
          </cell>
        </row>
        <row r="6">
          <cell r="C6">
            <v>23198</v>
          </cell>
        </row>
        <row r="7">
          <cell r="C7">
            <v>6594</v>
          </cell>
        </row>
        <row r="8">
          <cell r="C8">
            <v>41674</v>
          </cell>
        </row>
        <row r="9">
          <cell r="C9">
            <v>4060</v>
          </cell>
        </row>
        <row r="10">
          <cell r="C10">
            <v>26466</v>
          </cell>
        </row>
        <row r="11">
          <cell r="C11">
            <v>45484</v>
          </cell>
        </row>
        <row r="12">
          <cell r="C12">
            <v>6111</v>
          </cell>
        </row>
        <row r="13">
          <cell r="C13">
            <v>12627</v>
          </cell>
        </row>
        <row r="14">
          <cell r="C14">
            <v>1319</v>
          </cell>
        </row>
        <row r="15">
          <cell r="C15">
            <v>55323</v>
          </cell>
        </row>
        <row r="16">
          <cell r="C16">
            <v>3217</v>
          </cell>
        </row>
        <row r="17">
          <cell r="C17">
            <v>4496</v>
          </cell>
        </row>
        <row r="18">
          <cell r="C18">
            <v>4399</v>
          </cell>
        </row>
        <row r="19">
          <cell r="C19">
            <v>1117</v>
          </cell>
        </row>
        <row r="20">
          <cell r="C20">
            <v>203</v>
          </cell>
        </row>
        <row r="21">
          <cell r="C21">
            <v>23963</v>
          </cell>
        </row>
        <row r="22">
          <cell r="C22">
            <v>1977</v>
          </cell>
        </row>
        <row r="23">
          <cell r="C23">
            <v>204822</v>
          </cell>
        </row>
        <row r="24">
          <cell r="C24">
            <v>46607</v>
          </cell>
        </row>
        <row r="25">
          <cell r="C25">
            <v>15541</v>
          </cell>
        </row>
        <row r="26">
          <cell r="C26">
            <v>47835</v>
          </cell>
        </row>
        <row r="27">
          <cell r="C27">
            <v>8138</v>
          </cell>
        </row>
        <row r="28">
          <cell r="C28">
            <v>23088</v>
          </cell>
        </row>
        <row r="29">
          <cell r="C29">
            <v>13161</v>
          </cell>
        </row>
        <row r="30">
          <cell r="C30">
            <v>121023</v>
          </cell>
        </row>
        <row r="31">
          <cell r="C31">
            <v>6767</v>
          </cell>
        </row>
        <row r="32">
          <cell r="C32">
            <v>51638</v>
          </cell>
        </row>
        <row r="33">
          <cell r="C33">
            <v>3229</v>
          </cell>
        </row>
        <row r="34">
          <cell r="C34">
            <v>95337</v>
          </cell>
        </row>
        <row r="35">
          <cell r="C35">
            <v>3768</v>
          </cell>
        </row>
        <row r="36">
          <cell r="C36">
            <v>81211</v>
          </cell>
        </row>
        <row r="37">
          <cell r="C37">
            <v>52462</v>
          </cell>
        </row>
        <row r="38">
          <cell r="C38">
            <v>23195</v>
          </cell>
        </row>
        <row r="39">
          <cell r="C39">
            <v>24086</v>
          </cell>
        </row>
        <row r="40">
          <cell r="C40">
            <v>17520</v>
          </cell>
        </row>
        <row r="41">
          <cell r="C41">
            <v>19819</v>
          </cell>
        </row>
        <row r="42">
          <cell r="C42">
            <v>27568</v>
          </cell>
        </row>
        <row r="43">
          <cell r="C43">
            <v>148460</v>
          </cell>
        </row>
        <row r="44">
          <cell r="C44">
            <v>17646</v>
          </cell>
        </row>
        <row r="45">
          <cell r="C45">
            <v>17110</v>
          </cell>
        </row>
        <row r="46">
          <cell r="C46">
            <v>25191</v>
          </cell>
        </row>
        <row r="47">
          <cell r="C47">
            <v>64375</v>
          </cell>
        </row>
        <row r="48">
          <cell r="C48">
            <v>24197</v>
          </cell>
        </row>
        <row r="49">
          <cell r="C49">
            <v>54920</v>
          </cell>
        </row>
        <row r="50">
          <cell r="C50">
            <v>16771</v>
          </cell>
        </row>
        <row r="51">
          <cell r="C51">
            <v>59554</v>
          </cell>
        </row>
        <row r="52">
          <cell r="C52">
            <v>13445</v>
          </cell>
        </row>
        <row r="53">
          <cell r="C53">
            <v>6314</v>
          </cell>
        </row>
        <row r="54">
          <cell r="C54">
            <v>12553</v>
          </cell>
        </row>
        <row r="55">
          <cell r="C55">
            <v>48318</v>
          </cell>
        </row>
        <row r="56">
          <cell r="C56">
            <v>4167</v>
          </cell>
        </row>
        <row r="57">
          <cell r="C57">
            <v>9872</v>
          </cell>
        </row>
        <row r="58">
          <cell r="C58">
            <v>29199</v>
          </cell>
        </row>
        <row r="59">
          <cell r="C59">
            <v>3996</v>
          </cell>
        </row>
        <row r="60">
          <cell r="C60">
            <v>985</v>
          </cell>
        </row>
      </sheetData>
      <sheetData sheetId="12">
        <row r="2">
          <cell r="B2">
            <v>773693</v>
          </cell>
        </row>
        <row r="3">
          <cell r="B3">
            <v>91437</v>
          </cell>
        </row>
        <row r="4">
          <cell r="B4">
            <v>682256</v>
          </cell>
        </row>
        <row r="6">
          <cell r="B6">
            <v>7019</v>
          </cell>
        </row>
        <row r="7">
          <cell r="B7">
            <v>2683</v>
          </cell>
        </row>
        <row r="8">
          <cell r="B8">
            <v>7183</v>
          </cell>
        </row>
        <row r="9">
          <cell r="B9">
            <v>1055</v>
          </cell>
        </row>
        <row r="10">
          <cell r="B10">
            <v>5222</v>
          </cell>
        </row>
        <row r="11">
          <cell r="B11">
            <v>20270</v>
          </cell>
        </row>
        <row r="12">
          <cell r="B12">
            <v>7161</v>
          </cell>
        </row>
        <row r="13">
          <cell r="B13">
            <v>3721</v>
          </cell>
        </row>
        <row r="14">
          <cell r="B14">
            <v>294</v>
          </cell>
        </row>
        <row r="15">
          <cell r="B15">
            <v>39117</v>
          </cell>
        </row>
        <row r="16">
          <cell r="B16">
            <v>1094</v>
          </cell>
        </row>
        <row r="17">
          <cell r="B17">
            <v>1912</v>
          </cell>
        </row>
        <row r="18">
          <cell r="B18">
            <v>1432</v>
          </cell>
        </row>
        <row r="19">
          <cell r="B19">
            <v>590</v>
          </cell>
        </row>
        <row r="20">
          <cell r="B20">
            <v>81</v>
          </cell>
        </row>
        <row r="21">
          <cell r="B21">
            <v>8143</v>
          </cell>
        </row>
        <row r="22">
          <cell r="B22">
            <v>996</v>
          </cell>
        </row>
        <row r="23">
          <cell r="B23">
            <v>92015</v>
          </cell>
        </row>
        <row r="24">
          <cell r="B24">
            <v>19674</v>
          </cell>
        </row>
        <row r="25">
          <cell r="B25">
            <v>4938</v>
          </cell>
        </row>
        <row r="26">
          <cell r="B26">
            <v>26733</v>
          </cell>
        </row>
        <row r="27">
          <cell r="B27">
            <v>3901</v>
          </cell>
        </row>
        <row r="28">
          <cell r="B28">
            <v>11297</v>
          </cell>
        </row>
        <row r="29">
          <cell r="B29">
            <v>6526</v>
          </cell>
        </row>
        <row r="30">
          <cell r="B30">
            <v>32513</v>
          </cell>
        </row>
        <row r="31">
          <cell r="B31">
            <v>3211</v>
          </cell>
        </row>
        <row r="32">
          <cell r="B32">
            <v>28157</v>
          </cell>
        </row>
        <row r="33">
          <cell r="B33">
            <v>1312</v>
          </cell>
        </row>
        <row r="34">
          <cell r="B34">
            <v>35758</v>
          </cell>
        </row>
        <row r="35">
          <cell r="B35">
            <v>1817</v>
          </cell>
        </row>
        <row r="36">
          <cell r="B36">
            <v>35302</v>
          </cell>
        </row>
        <row r="37">
          <cell r="B37">
            <v>11365</v>
          </cell>
        </row>
        <row r="38">
          <cell r="B38">
            <v>6589</v>
          </cell>
        </row>
        <row r="39">
          <cell r="B39">
            <v>9848</v>
          </cell>
        </row>
        <row r="40">
          <cell r="B40">
            <v>9188</v>
          </cell>
        </row>
        <row r="41">
          <cell r="B41">
            <v>8575</v>
          </cell>
        </row>
        <row r="42">
          <cell r="B42">
            <v>9548</v>
          </cell>
        </row>
        <row r="43">
          <cell r="B43">
            <v>45943</v>
          </cell>
        </row>
        <row r="44">
          <cell r="B44">
            <v>6557</v>
          </cell>
        </row>
        <row r="45">
          <cell r="B45">
            <v>3580</v>
          </cell>
        </row>
        <row r="46">
          <cell r="B46">
            <v>10660</v>
          </cell>
        </row>
        <row r="47">
          <cell r="B47">
            <v>34298</v>
          </cell>
        </row>
        <row r="48">
          <cell r="B48">
            <v>7676</v>
          </cell>
        </row>
        <row r="49">
          <cell r="B49">
            <v>17495</v>
          </cell>
        </row>
        <row r="50">
          <cell r="B50">
            <v>8839</v>
          </cell>
        </row>
        <row r="51">
          <cell r="B51">
            <v>31499</v>
          </cell>
        </row>
        <row r="52">
          <cell r="B52">
            <v>5491</v>
          </cell>
        </row>
        <row r="53">
          <cell r="B53">
            <v>3779</v>
          </cell>
        </row>
        <row r="54">
          <cell r="B54">
            <v>5385</v>
          </cell>
        </row>
        <row r="55">
          <cell r="B55">
            <v>18852</v>
          </cell>
        </row>
        <row r="56">
          <cell r="B56">
            <v>1003</v>
          </cell>
        </row>
        <row r="57">
          <cell r="B57">
            <v>3728</v>
          </cell>
        </row>
        <row r="58">
          <cell r="B58">
            <v>9423</v>
          </cell>
        </row>
        <row r="59">
          <cell r="B59">
            <v>1431</v>
          </cell>
        </row>
        <row r="60">
          <cell r="B60">
            <v>377</v>
          </cell>
        </row>
      </sheetData>
      <sheetData sheetId="13">
        <row r="2">
          <cell r="B2">
            <v>709401</v>
          </cell>
          <cell r="C2">
            <v>1662963</v>
          </cell>
        </row>
        <row r="3">
          <cell r="B3">
            <v>100872</v>
          </cell>
          <cell r="C3">
            <v>181894</v>
          </cell>
        </row>
        <row r="4">
          <cell r="B4">
            <v>608529</v>
          </cell>
          <cell r="C4">
            <v>1481069</v>
          </cell>
        </row>
        <row r="6">
          <cell r="B6">
            <v>6894</v>
          </cell>
          <cell r="C6">
            <v>17780</v>
          </cell>
        </row>
        <row r="7">
          <cell r="B7">
            <v>3111</v>
          </cell>
          <cell r="C7">
            <v>7694</v>
          </cell>
        </row>
        <row r="8">
          <cell r="B8">
            <v>8589</v>
          </cell>
          <cell r="C8">
            <v>24996</v>
          </cell>
        </row>
        <row r="9">
          <cell r="B9">
            <v>631</v>
          </cell>
          <cell r="C9">
            <v>1375</v>
          </cell>
        </row>
        <row r="10">
          <cell r="B10">
            <v>5243</v>
          </cell>
          <cell r="C10">
            <v>14412</v>
          </cell>
        </row>
        <row r="11">
          <cell r="B11">
            <v>18902</v>
          </cell>
          <cell r="C11">
            <v>46697</v>
          </cell>
        </row>
        <row r="12">
          <cell r="B12">
            <v>4330</v>
          </cell>
          <cell r="C12">
            <v>15196</v>
          </cell>
        </row>
        <row r="13">
          <cell r="B13">
            <v>3819</v>
          </cell>
          <cell r="C13">
            <v>9332</v>
          </cell>
        </row>
        <row r="14">
          <cell r="B14">
            <v>606</v>
          </cell>
          <cell r="C14">
            <v>1527</v>
          </cell>
        </row>
        <row r="15">
          <cell r="B15">
            <v>20313</v>
          </cell>
          <cell r="C15">
            <v>57493</v>
          </cell>
        </row>
        <row r="16">
          <cell r="B16">
            <v>355</v>
          </cell>
          <cell r="C16">
            <v>892</v>
          </cell>
        </row>
        <row r="17">
          <cell r="B17">
            <v>1031</v>
          </cell>
          <cell r="C17">
            <v>1988</v>
          </cell>
        </row>
        <row r="18">
          <cell r="B18">
            <v>698</v>
          </cell>
          <cell r="C18">
            <v>1539</v>
          </cell>
        </row>
        <row r="19">
          <cell r="B19">
            <v>344</v>
          </cell>
          <cell r="C19">
            <v>917</v>
          </cell>
        </row>
        <row r="20">
          <cell r="B20">
            <v>59</v>
          </cell>
          <cell r="C20">
            <v>139</v>
          </cell>
        </row>
        <row r="21">
          <cell r="B21">
            <v>9131</v>
          </cell>
          <cell r="C21">
            <v>19177</v>
          </cell>
        </row>
        <row r="22">
          <cell r="B22">
            <v>478</v>
          </cell>
          <cell r="C22">
            <v>2022</v>
          </cell>
        </row>
        <row r="23">
          <cell r="B23">
            <v>92467</v>
          </cell>
          <cell r="C23">
            <v>211052</v>
          </cell>
        </row>
        <row r="24">
          <cell r="B24">
            <v>11437</v>
          </cell>
          <cell r="C24">
            <v>29190</v>
          </cell>
        </row>
        <row r="25">
          <cell r="B25">
            <v>6025</v>
          </cell>
          <cell r="C25">
            <v>16556</v>
          </cell>
        </row>
        <row r="26">
          <cell r="B26">
            <v>21858</v>
          </cell>
          <cell r="C26">
            <v>41021</v>
          </cell>
        </row>
        <row r="27">
          <cell r="B27">
            <v>2525</v>
          </cell>
          <cell r="C27">
            <v>6752</v>
          </cell>
        </row>
        <row r="28">
          <cell r="B28">
            <v>12389</v>
          </cell>
          <cell r="C28">
            <v>23922</v>
          </cell>
        </row>
        <row r="29">
          <cell r="B29">
            <v>5376</v>
          </cell>
          <cell r="C29">
            <v>13985</v>
          </cell>
        </row>
        <row r="30">
          <cell r="B30">
            <v>26139</v>
          </cell>
          <cell r="C30">
            <v>97541</v>
          </cell>
        </row>
        <row r="31">
          <cell r="B31">
            <v>1863</v>
          </cell>
          <cell r="C31">
            <v>4491</v>
          </cell>
        </row>
        <row r="32">
          <cell r="B32">
            <v>26635</v>
          </cell>
          <cell r="C32">
            <v>49475</v>
          </cell>
        </row>
        <row r="33">
          <cell r="B33">
            <v>1759</v>
          </cell>
          <cell r="C33">
            <v>3539</v>
          </cell>
        </row>
        <row r="34">
          <cell r="B34">
            <v>33242</v>
          </cell>
          <cell r="C34">
            <v>85818</v>
          </cell>
        </row>
        <row r="35">
          <cell r="B35">
            <v>3268</v>
          </cell>
          <cell r="C35">
            <v>9633</v>
          </cell>
        </row>
        <row r="36">
          <cell r="B36">
            <v>19569</v>
          </cell>
          <cell r="C36">
            <v>59422</v>
          </cell>
        </row>
        <row r="37">
          <cell r="B37">
            <v>10323</v>
          </cell>
          <cell r="C37">
            <v>27551</v>
          </cell>
        </row>
        <row r="38">
          <cell r="B38">
            <v>7095</v>
          </cell>
          <cell r="C38">
            <v>18525</v>
          </cell>
        </row>
        <row r="39">
          <cell r="B39">
            <v>6137</v>
          </cell>
          <cell r="C39">
            <v>16186</v>
          </cell>
        </row>
        <row r="40">
          <cell r="B40">
            <v>7290</v>
          </cell>
          <cell r="C40">
            <v>17000</v>
          </cell>
        </row>
        <row r="41">
          <cell r="B41">
            <v>10870</v>
          </cell>
          <cell r="C41">
            <v>24975</v>
          </cell>
        </row>
        <row r="42">
          <cell r="B42">
            <v>11589</v>
          </cell>
          <cell r="C42">
            <v>30447</v>
          </cell>
        </row>
        <row r="43">
          <cell r="B43">
            <v>58774</v>
          </cell>
          <cell r="C43">
            <v>140659</v>
          </cell>
        </row>
        <row r="44">
          <cell r="B44">
            <v>7102</v>
          </cell>
          <cell r="C44">
            <v>17314</v>
          </cell>
        </row>
        <row r="45">
          <cell r="B45">
            <v>4365</v>
          </cell>
          <cell r="C45">
            <v>9641</v>
          </cell>
        </row>
        <row r="46">
          <cell r="B46">
            <v>10569</v>
          </cell>
          <cell r="C46">
            <v>26313</v>
          </cell>
        </row>
        <row r="47">
          <cell r="B47">
            <v>28200</v>
          </cell>
          <cell r="C47">
            <v>50721</v>
          </cell>
        </row>
        <row r="48">
          <cell r="B48">
            <v>6997</v>
          </cell>
          <cell r="C48">
            <v>16260</v>
          </cell>
        </row>
        <row r="49">
          <cell r="B49">
            <v>13706</v>
          </cell>
          <cell r="C49">
            <v>48724</v>
          </cell>
        </row>
        <row r="50">
          <cell r="B50">
            <v>8606</v>
          </cell>
          <cell r="C50">
            <v>19048</v>
          </cell>
        </row>
        <row r="51">
          <cell r="B51">
            <v>25458</v>
          </cell>
          <cell r="C51">
            <v>41869</v>
          </cell>
        </row>
        <row r="52">
          <cell r="B52">
            <v>6359</v>
          </cell>
          <cell r="C52">
            <v>13620</v>
          </cell>
        </row>
        <row r="53">
          <cell r="B53">
            <v>2041</v>
          </cell>
          <cell r="C53">
            <v>5394</v>
          </cell>
        </row>
        <row r="54">
          <cell r="B54">
            <v>1814</v>
          </cell>
          <cell r="C54">
            <v>4654</v>
          </cell>
        </row>
        <row r="55">
          <cell r="B55">
            <v>16257</v>
          </cell>
          <cell r="C55">
            <v>37358</v>
          </cell>
        </row>
        <row r="56">
          <cell r="B56">
            <v>1122</v>
          </cell>
          <cell r="C56">
            <v>2519</v>
          </cell>
        </row>
        <row r="57">
          <cell r="B57">
            <v>3064</v>
          </cell>
          <cell r="C57">
            <v>7555</v>
          </cell>
        </row>
        <row r="58">
          <cell r="B58">
            <v>9513</v>
          </cell>
          <cell r="C58">
            <v>24093</v>
          </cell>
        </row>
        <row r="59">
          <cell r="B59">
            <v>1635</v>
          </cell>
          <cell r="C59">
            <v>4029</v>
          </cell>
        </row>
        <row r="60">
          <cell r="B60">
            <v>557</v>
          </cell>
          <cell r="C60">
            <v>1041</v>
          </cell>
        </row>
      </sheetData>
      <sheetData sheetId="14">
        <row r="2">
          <cell r="B2">
            <v>714147</v>
          </cell>
          <cell r="C2">
            <v>1662167</v>
          </cell>
        </row>
        <row r="3">
          <cell r="B3">
            <v>101272</v>
          </cell>
          <cell r="C3">
            <v>177448</v>
          </cell>
        </row>
        <row r="4">
          <cell r="B4">
            <v>612875</v>
          </cell>
          <cell r="C4">
            <v>1484719</v>
          </cell>
        </row>
        <row r="6">
          <cell r="B6">
            <v>5979</v>
          </cell>
          <cell r="C6">
            <v>13228</v>
          </cell>
        </row>
        <row r="7">
          <cell r="B7">
            <v>2512</v>
          </cell>
          <cell r="C7">
            <v>5956</v>
          </cell>
        </row>
        <row r="8">
          <cell r="B8">
            <v>6119</v>
          </cell>
          <cell r="C8">
            <v>17516</v>
          </cell>
        </row>
        <row r="9">
          <cell r="B9">
            <v>792</v>
          </cell>
          <cell r="C9">
            <v>1938</v>
          </cell>
        </row>
        <row r="10">
          <cell r="B10">
            <v>5122</v>
          </cell>
          <cell r="C10">
            <v>14329</v>
          </cell>
        </row>
        <row r="11">
          <cell r="B11">
            <v>20850</v>
          </cell>
          <cell r="C11">
            <v>53075</v>
          </cell>
        </row>
        <row r="12">
          <cell r="B12">
            <v>3160</v>
          </cell>
          <cell r="C12">
            <v>7504</v>
          </cell>
        </row>
        <row r="13">
          <cell r="B13">
            <v>3619</v>
          </cell>
          <cell r="C13">
            <v>9264</v>
          </cell>
        </row>
        <row r="14">
          <cell r="B14">
            <v>538</v>
          </cell>
          <cell r="C14">
            <v>1568</v>
          </cell>
        </row>
        <row r="15">
          <cell r="B15">
            <v>21783</v>
          </cell>
          <cell r="C15">
            <v>58483</v>
          </cell>
        </row>
        <row r="16">
          <cell r="B16">
            <v>276</v>
          </cell>
          <cell r="C16">
            <v>709</v>
          </cell>
        </row>
        <row r="17">
          <cell r="B17">
            <v>1462</v>
          </cell>
          <cell r="C17">
            <v>2966</v>
          </cell>
        </row>
        <row r="18">
          <cell r="B18">
            <v>1024</v>
          </cell>
          <cell r="C18">
            <v>2230</v>
          </cell>
        </row>
        <row r="19">
          <cell r="B19">
            <v>358</v>
          </cell>
          <cell r="C19">
            <v>793</v>
          </cell>
        </row>
        <row r="20">
          <cell r="B20">
            <v>49</v>
          </cell>
          <cell r="C20">
            <v>123</v>
          </cell>
        </row>
        <row r="21">
          <cell r="B21">
            <v>13824</v>
          </cell>
          <cell r="C21">
            <v>29463</v>
          </cell>
        </row>
        <row r="22">
          <cell r="B22">
            <v>450</v>
          </cell>
          <cell r="C22">
            <v>1507</v>
          </cell>
        </row>
        <row r="23">
          <cell r="B23">
            <v>102329</v>
          </cell>
          <cell r="C23">
            <v>256325</v>
          </cell>
        </row>
        <row r="24">
          <cell r="B24">
            <v>13128</v>
          </cell>
          <cell r="C24">
            <v>33881</v>
          </cell>
        </row>
        <row r="25">
          <cell r="B25">
            <v>5802</v>
          </cell>
          <cell r="C25">
            <v>17057</v>
          </cell>
        </row>
        <row r="26">
          <cell r="B26">
            <v>16963</v>
          </cell>
          <cell r="C26">
            <v>31739</v>
          </cell>
        </row>
        <row r="27">
          <cell r="B27">
            <v>3838</v>
          </cell>
          <cell r="C27">
            <v>8964</v>
          </cell>
        </row>
        <row r="28">
          <cell r="B28">
            <v>14223</v>
          </cell>
          <cell r="C28">
            <v>29381</v>
          </cell>
        </row>
        <row r="29">
          <cell r="B29">
            <v>5080</v>
          </cell>
          <cell r="C29">
            <v>11832</v>
          </cell>
        </row>
        <row r="30">
          <cell r="B30">
            <v>31337</v>
          </cell>
          <cell r="C30">
            <v>114818</v>
          </cell>
        </row>
        <row r="31">
          <cell r="B31">
            <v>2613</v>
          </cell>
          <cell r="C31">
            <v>6762</v>
          </cell>
        </row>
        <row r="32">
          <cell r="B32">
            <v>24667</v>
          </cell>
          <cell r="C32">
            <v>45305</v>
          </cell>
        </row>
        <row r="33">
          <cell r="B33">
            <v>1848</v>
          </cell>
          <cell r="C33">
            <v>3640</v>
          </cell>
        </row>
        <row r="34">
          <cell r="B34">
            <v>33384</v>
          </cell>
          <cell r="C34">
            <v>83413</v>
          </cell>
        </row>
        <row r="35">
          <cell r="B35">
            <v>4177</v>
          </cell>
          <cell r="C35">
            <v>11316</v>
          </cell>
        </row>
        <row r="36">
          <cell r="B36">
            <v>18156</v>
          </cell>
          <cell r="C36">
            <v>50040</v>
          </cell>
        </row>
        <row r="37">
          <cell r="B37">
            <v>9652</v>
          </cell>
          <cell r="C37">
            <v>24466</v>
          </cell>
        </row>
        <row r="38">
          <cell r="B38">
            <v>7053</v>
          </cell>
          <cell r="C38">
            <v>17796</v>
          </cell>
        </row>
        <row r="39">
          <cell r="B39">
            <v>7216</v>
          </cell>
          <cell r="C39">
            <v>16549</v>
          </cell>
        </row>
        <row r="40">
          <cell r="B40">
            <v>9342</v>
          </cell>
          <cell r="C40">
            <v>21659</v>
          </cell>
        </row>
        <row r="41">
          <cell r="B41">
            <v>9702</v>
          </cell>
          <cell r="C41">
            <v>21222</v>
          </cell>
        </row>
        <row r="42">
          <cell r="B42">
            <v>7494</v>
          </cell>
          <cell r="C42">
            <v>20018</v>
          </cell>
        </row>
        <row r="43">
          <cell r="B43">
            <v>48157</v>
          </cell>
          <cell r="C43">
            <v>116100</v>
          </cell>
        </row>
        <row r="44">
          <cell r="B44">
            <v>5720</v>
          </cell>
          <cell r="C44">
            <v>15202</v>
          </cell>
        </row>
        <row r="45">
          <cell r="B45">
            <v>3275</v>
          </cell>
          <cell r="C45">
            <v>7067</v>
          </cell>
        </row>
        <row r="46">
          <cell r="B46">
            <v>9319</v>
          </cell>
          <cell r="C46">
            <v>21478</v>
          </cell>
        </row>
        <row r="47">
          <cell r="B47">
            <v>31506</v>
          </cell>
          <cell r="C47">
            <v>57117</v>
          </cell>
        </row>
        <row r="48">
          <cell r="B48">
            <v>6664</v>
          </cell>
          <cell r="C48">
            <v>15134</v>
          </cell>
        </row>
        <row r="49">
          <cell r="B49">
            <v>15230</v>
          </cell>
          <cell r="C49">
            <v>49616</v>
          </cell>
        </row>
        <row r="50">
          <cell r="B50">
            <v>8763</v>
          </cell>
          <cell r="C50">
            <v>18169</v>
          </cell>
        </row>
        <row r="51">
          <cell r="B51">
            <v>29297</v>
          </cell>
          <cell r="C51">
            <v>50241</v>
          </cell>
        </row>
        <row r="52">
          <cell r="B52">
            <v>7279</v>
          </cell>
          <cell r="C52">
            <v>15584</v>
          </cell>
        </row>
        <row r="53">
          <cell r="B53">
            <v>1015</v>
          </cell>
          <cell r="C53">
            <v>2410</v>
          </cell>
        </row>
        <row r="54">
          <cell r="B54">
            <v>1372</v>
          </cell>
          <cell r="C54">
            <v>3120</v>
          </cell>
        </row>
        <row r="55">
          <cell r="B55">
            <v>18938</v>
          </cell>
          <cell r="C55">
            <v>40604</v>
          </cell>
        </row>
        <row r="56">
          <cell r="B56">
            <v>799</v>
          </cell>
          <cell r="C56">
            <v>2041</v>
          </cell>
        </row>
        <row r="57">
          <cell r="B57">
            <v>2527</v>
          </cell>
          <cell r="C57">
            <v>6397</v>
          </cell>
        </row>
        <row r="58">
          <cell r="B58">
            <v>5725</v>
          </cell>
          <cell r="C58">
            <v>14391</v>
          </cell>
        </row>
        <row r="59">
          <cell r="B59">
            <v>899</v>
          </cell>
          <cell r="C59">
            <v>2219</v>
          </cell>
        </row>
        <row r="60">
          <cell r="B60">
            <v>469</v>
          </cell>
          <cell r="C60">
            <v>994</v>
          </cell>
        </row>
      </sheetData>
      <sheetData sheetId="15">
        <row r="2">
          <cell r="B2">
            <v>576866</v>
          </cell>
          <cell r="C2">
            <v>1319370</v>
          </cell>
        </row>
        <row r="3">
          <cell r="B3">
            <v>104676</v>
          </cell>
          <cell r="C3">
            <v>176291</v>
          </cell>
        </row>
        <row r="4">
          <cell r="B4">
            <v>472190</v>
          </cell>
          <cell r="C4">
            <v>1143079</v>
          </cell>
        </row>
        <row r="6">
          <cell r="B6">
            <v>6044</v>
          </cell>
          <cell r="C6">
            <v>14807</v>
          </cell>
        </row>
        <row r="7">
          <cell r="B7">
            <v>2434</v>
          </cell>
          <cell r="C7">
            <v>6092</v>
          </cell>
        </row>
        <row r="8">
          <cell r="B8">
            <v>3771</v>
          </cell>
          <cell r="C8">
            <v>9906</v>
          </cell>
        </row>
        <row r="9">
          <cell r="B9">
            <v>626</v>
          </cell>
          <cell r="C9">
            <v>1468</v>
          </cell>
        </row>
        <row r="10">
          <cell r="B10">
            <v>4090</v>
          </cell>
          <cell r="C10">
            <v>10731</v>
          </cell>
        </row>
        <row r="11">
          <cell r="B11">
            <v>16756</v>
          </cell>
          <cell r="C11">
            <v>41450</v>
          </cell>
        </row>
        <row r="12">
          <cell r="B12">
            <v>2705</v>
          </cell>
          <cell r="C12">
            <v>5950</v>
          </cell>
        </row>
        <row r="13">
          <cell r="B13">
            <v>4223</v>
          </cell>
          <cell r="C13">
            <v>11113</v>
          </cell>
        </row>
        <row r="14">
          <cell r="B14">
            <v>418</v>
          </cell>
          <cell r="C14">
            <v>1006</v>
          </cell>
        </row>
        <row r="15">
          <cell r="B15">
            <v>24936</v>
          </cell>
          <cell r="C15">
            <v>68030</v>
          </cell>
        </row>
        <row r="16">
          <cell r="B16">
            <v>370</v>
          </cell>
          <cell r="C16">
            <v>993</v>
          </cell>
        </row>
        <row r="17">
          <cell r="B17">
            <v>1182</v>
          </cell>
          <cell r="C17">
            <v>2925</v>
          </cell>
        </row>
        <row r="18">
          <cell r="B18">
            <v>877</v>
          </cell>
          <cell r="C18">
            <v>1868</v>
          </cell>
        </row>
        <row r="19">
          <cell r="B19">
            <v>238</v>
          </cell>
          <cell r="C19">
            <v>538</v>
          </cell>
        </row>
        <row r="20">
          <cell r="B20">
            <v>59</v>
          </cell>
          <cell r="C20">
            <v>130</v>
          </cell>
        </row>
        <row r="21">
          <cell r="B21">
            <v>8869</v>
          </cell>
          <cell r="C21">
            <v>18136</v>
          </cell>
        </row>
        <row r="22">
          <cell r="B22">
            <v>190</v>
          </cell>
          <cell r="C22">
            <v>518</v>
          </cell>
        </row>
        <row r="23">
          <cell r="B23">
            <v>54376</v>
          </cell>
          <cell r="C23">
            <v>119359</v>
          </cell>
        </row>
        <row r="24">
          <cell r="B24">
            <v>12071</v>
          </cell>
          <cell r="C24">
            <v>29485</v>
          </cell>
        </row>
        <row r="25">
          <cell r="B25">
            <v>5183</v>
          </cell>
          <cell r="C25">
            <v>13780</v>
          </cell>
        </row>
        <row r="26">
          <cell r="B26">
            <v>14494</v>
          </cell>
          <cell r="C26">
            <v>27744</v>
          </cell>
        </row>
        <row r="27">
          <cell r="B27">
            <v>2627</v>
          </cell>
          <cell r="C27">
            <v>6775</v>
          </cell>
        </row>
        <row r="28">
          <cell r="B28">
            <v>11051</v>
          </cell>
          <cell r="C28">
            <v>21156</v>
          </cell>
        </row>
        <row r="29">
          <cell r="B29">
            <v>8175</v>
          </cell>
          <cell r="C29">
            <v>15842</v>
          </cell>
        </row>
        <row r="30">
          <cell r="B30">
            <v>34449</v>
          </cell>
          <cell r="C30">
            <v>136777</v>
          </cell>
        </row>
        <row r="31">
          <cell r="B31">
            <v>3088</v>
          </cell>
          <cell r="C31">
            <v>8972</v>
          </cell>
        </row>
        <row r="32">
          <cell r="B32">
            <v>26934</v>
          </cell>
          <cell r="C32">
            <v>49565</v>
          </cell>
        </row>
        <row r="33">
          <cell r="B33">
            <v>1607</v>
          </cell>
          <cell r="C33">
            <v>3522</v>
          </cell>
        </row>
        <row r="34">
          <cell r="B34">
            <v>35912</v>
          </cell>
          <cell r="C34">
            <v>91028</v>
          </cell>
        </row>
        <row r="35">
          <cell r="B35">
            <v>3714</v>
          </cell>
          <cell r="C35">
            <v>10001</v>
          </cell>
        </row>
        <row r="36">
          <cell r="B36">
            <v>14104</v>
          </cell>
          <cell r="C36">
            <v>37782</v>
          </cell>
        </row>
        <row r="37">
          <cell r="B37">
            <v>8290</v>
          </cell>
          <cell r="C37">
            <v>22156</v>
          </cell>
        </row>
        <row r="38">
          <cell r="B38">
            <v>5109</v>
          </cell>
          <cell r="C38">
            <v>11574</v>
          </cell>
        </row>
        <row r="39">
          <cell r="B39">
            <v>6194</v>
          </cell>
          <cell r="C39">
            <v>15792</v>
          </cell>
        </row>
        <row r="40">
          <cell r="B40">
            <v>7511</v>
          </cell>
          <cell r="C40">
            <v>17420</v>
          </cell>
        </row>
        <row r="41">
          <cell r="B41">
            <v>8477</v>
          </cell>
          <cell r="C41">
            <v>18995</v>
          </cell>
        </row>
        <row r="42">
          <cell r="B42">
            <v>3538</v>
          </cell>
          <cell r="C42">
            <v>8997</v>
          </cell>
        </row>
        <row r="43">
          <cell r="B43">
            <v>27780</v>
          </cell>
          <cell r="C43">
            <v>66443</v>
          </cell>
        </row>
        <row r="44">
          <cell r="B44">
            <v>3351</v>
          </cell>
          <cell r="C44">
            <v>8309</v>
          </cell>
        </row>
        <row r="45">
          <cell r="B45">
            <v>2520</v>
          </cell>
          <cell r="C45">
            <v>5817</v>
          </cell>
        </row>
        <row r="46">
          <cell r="B46">
            <v>5578</v>
          </cell>
          <cell r="C46">
            <v>12794</v>
          </cell>
        </row>
        <row r="47">
          <cell r="B47">
            <v>16696</v>
          </cell>
          <cell r="C47">
            <v>29187</v>
          </cell>
        </row>
        <row r="48">
          <cell r="B48">
            <v>4013</v>
          </cell>
          <cell r="C48">
            <v>9524</v>
          </cell>
        </row>
        <row r="49">
          <cell r="B49">
            <v>10055</v>
          </cell>
          <cell r="C49">
            <v>30528</v>
          </cell>
        </row>
        <row r="50">
          <cell r="B50">
            <v>7240</v>
          </cell>
          <cell r="C50">
            <v>16430</v>
          </cell>
        </row>
        <row r="51">
          <cell r="B51">
            <v>19196</v>
          </cell>
          <cell r="C51">
            <v>33233</v>
          </cell>
        </row>
        <row r="52">
          <cell r="B52">
            <v>6449</v>
          </cell>
          <cell r="C52">
            <v>13335</v>
          </cell>
        </row>
        <row r="53">
          <cell r="B53">
            <v>706</v>
          </cell>
          <cell r="C53">
            <v>1667</v>
          </cell>
        </row>
        <row r="54">
          <cell r="B54">
            <v>1339</v>
          </cell>
          <cell r="C54">
            <v>2822</v>
          </cell>
        </row>
        <row r="55">
          <cell r="B55">
            <v>15080</v>
          </cell>
          <cell r="C55">
            <v>32963</v>
          </cell>
        </row>
        <row r="56">
          <cell r="B56">
            <v>659</v>
          </cell>
          <cell r="C56">
            <v>1496</v>
          </cell>
        </row>
        <row r="57">
          <cell r="B57">
            <v>2404</v>
          </cell>
          <cell r="C57">
            <v>6124</v>
          </cell>
        </row>
        <row r="58">
          <cell r="B58">
            <v>3648</v>
          </cell>
          <cell r="C58">
            <v>8340</v>
          </cell>
        </row>
        <row r="59">
          <cell r="B59">
            <v>462</v>
          </cell>
          <cell r="C59">
            <v>1078</v>
          </cell>
        </row>
        <row r="60">
          <cell r="B60">
            <v>322</v>
          </cell>
          <cell r="C60">
            <v>606</v>
          </cell>
        </row>
      </sheetData>
      <sheetData sheetId="16">
        <row r="2">
          <cell r="B2">
            <v>650339</v>
          </cell>
          <cell r="C2">
            <v>1538792</v>
          </cell>
        </row>
        <row r="3">
          <cell r="B3">
            <v>99313</v>
          </cell>
          <cell r="C3">
            <v>161621</v>
          </cell>
        </row>
        <row r="4">
          <cell r="B4">
            <v>551026</v>
          </cell>
          <cell r="C4">
            <v>1377171</v>
          </cell>
        </row>
        <row r="6">
          <cell r="B6">
            <v>5795</v>
          </cell>
          <cell r="C6">
            <v>15563</v>
          </cell>
        </row>
        <row r="7">
          <cell r="B7">
            <v>2607</v>
          </cell>
          <cell r="C7">
            <v>7074</v>
          </cell>
        </row>
        <row r="8">
          <cell r="B8">
            <v>3656</v>
          </cell>
          <cell r="C8">
            <v>10919</v>
          </cell>
        </row>
        <row r="9">
          <cell r="B9">
            <v>813</v>
          </cell>
          <cell r="C9">
            <v>2369</v>
          </cell>
        </row>
        <row r="10">
          <cell r="B10">
            <v>4442</v>
          </cell>
          <cell r="C10">
            <v>13355</v>
          </cell>
        </row>
        <row r="11">
          <cell r="B11">
            <v>20806</v>
          </cell>
          <cell r="C11">
            <v>56317</v>
          </cell>
        </row>
        <row r="12">
          <cell r="B12">
            <v>3666</v>
          </cell>
          <cell r="C12">
            <v>8934</v>
          </cell>
        </row>
        <row r="13">
          <cell r="B13">
            <v>4567</v>
          </cell>
          <cell r="C13">
            <v>12496</v>
          </cell>
        </row>
        <row r="14">
          <cell r="B14">
            <v>280</v>
          </cell>
          <cell r="C14">
            <v>792</v>
          </cell>
        </row>
        <row r="15">
          <cell r="B15">
            <v>32795</v>
          </cell>
          <cell r="C15">
            <v>90221</v>
          </cell>
        </row>
        <row r="16">
          <cell r="B16">
            <v>567</v>
          </cell>
          <cell r="C16">
            <v>1561</v>
          </cell>
        </row>
        <row r="17">
          <cell r="B17">
            <v>1286</v>
          </cell>
          <cell r="C17">
            <v>2940</v>
          </cell>
        </row>
        <row r="18">
          <cell r="B18">
            <v>1354</v>
          </cell>
          <cell r="C18">
            <v>3317</v>
          </cell>
        </row>
        <row r="19">
          <cell r="B19">
            <v>300</v>
          </cell>
          <cell r="C19">
            <v>789</v>
          </cell>
        </row>
        <row r="20">
          <cell r="B20">
            <v>49</v>
          </cell>
          <cell r="C20">
            <v>128</v>
          </cell>
        </row>
        <row r="21">
          <cell r="B21">
            <v>7944</v>
          </cell>
          <cell r="C21">
            <v>16223</v>
          </cell>
        </row>
        <row r="22">
          <cell r="B22">
            <v>180</v>
          </cell>
          <cell r="C22">
            <v>661</v>
          </cell>
        </row>
        <row r="23">
          <cell r="B23">
            <v>77700</v>
          </cell>
          <cell r="C23">
            <v>169493</v>
          </cell>
        </row>
        <row r="24">
          <cell r="B24">
            <v>12742</v>
          </cell>
          <cell r="C24">
            <v>33403</v>
          </cell>
        </row>
        <row r="25">
          <cell r="B25">
            <v>4330</v>
          </cell>
          <cell r="C25">
            <v>12909</v>
          </cell>
        </row>
        <row r="26">
          <cell r="B26">
            <v>12844</v>
          </cell>
          <cell r="C26">
            <v>23901</v>
          </cell>
        </row>
        <row r="27">
          <cell r="B27">
            <v>3174</v>
          </cell>
          <cell r="C27">
            <v>8240</v>
          </cell>
        </row>
        <row r="28">
          <cell r="B28">
            <v>17015</v>
          </cell>
          <cell r="C28">
            <v>32529</v>
          </cell>
        </row>
        <row r="29">
          <cell r="B29">
            <v>7042</v>
          </cell>
          <cell r="C29">
            <v>19619</v>
          </cell>
        </row>
        <row r="30">
          <cell r="B30">
            <v>44394</v>
          </cell>
          <cell r="C30">
            <v>162144</v>
          </cell>
        </row>
        <row r="31">
          <cell r="B31">
            <v>7851</v>
          </cell>
          <cell r="C31">
            <v>22446</v>
          </cell>
        </row>
        <row r="32">
          <cell r="B32">
            <v>28643</v>
          </cell>
          <cell r="C32">
            <v>49972</v>
          </cell>
        </row>
        <row r="33">
          <cell r="B33">
            <v>2552</v>
          </cell>
          <cell r="C33">
            <v>4565</v>
          </cell>
        </row>
        <row r="34">
          <cell r="B34">
            <v>40780</v>
          </cell>
          <cell r="C34">
            <v>111862</v>
          </cell>
        </row>
        <row r="35">
          <cell r="B35">
            <v>2200</v>
          </cell>
          <cell r="C35">
            <v>5819</v>
          </cell>
        </row>
        <row r="36">
          <cell r="B36">
            <v>17794</v>
          </cell>
          <cell r="C36">
            <v>53474</v>
          </cell>
        </row>
        <row r="37">
          <cell r="B37">
            <v>5861</v>
          </cell>
          <cell r="C37">
            <v>16512</v>
          </cell>
        </row>
        <row r="38">
          <cell r="B38">
            <v>6169</v>
          </cell>
          <cell r="C38">
            <v>15824</v>
          </cell>
        </row>
        <row r="39">
          <cell r="B39">
            <v>6120</v>
          </cell>
          <cell r="C39">
            <v>16319</v>
          </cell>
        </row>
        <row r="40">
          <cell r="B40">
            <v>10482</v>
          </cell>
          <cell r="C40">
            <v>23169</v>
          </cell>
        </row>
        <row r="41">
          <cell r="B41">
            <v>9755</v>
          </cell>
          <cell r="C41">
            <v>22751</v>
          </cell>
        </row>
        <row r="42">
          <cell r="B42">
            <v>3444</v>
          </cell>
          <cell r="C42">
            <v>9607</v>
          </cell>
        </row>
        <row r="43">
          <cell r="B43">
            <v>27512</v>
          </cell>
          <cell r="C43">
            <v>64935</v>
          </cell>
        </row>
        <row r="44">
          <cell r="B44">
            <v>3510</v>
          </cell>
          <cell r="C44">
            <v>9119</v>
          </cell>
        </row>
        <row r="45">
          <cell r="B45">
            <v>2629</v>
          </cell>
          <cell r="C45">
            <v>5435</v>
          </cell>
        </row>
        <row r="46">
          <cell r="B46">
            <v>5445</v>
          </cell>
          <cell r="C46">
            <v>12301</v>
          </cell>
        </row>
        <row r="47">
          <cell r="B47">
            <v>16125</v>
          </cell>
          <cell r="C47">
            <v>27657</v>
          </cell>
        </row>
        <row r="48">
          <cell r="B48">
            <v>4754</v>
          </cell>
          <cell r="C48">
            <v>11933</v>
          </cell>
        </row>
        <row r="49">
          <cell r="B49">
            <v>14151</v>
          </cell>
          <cell r="C49">
            <v>47510</v>
          </cell>
        </row>
        <row r="50">
          <cell r="B50">
            <v>7372</v>
          </cell>
          <cell r="C50">
            <v>14985</v>
          </cell>
        </row>
        <row r="51">
          <cell r="B51">
            <v>18643</v>
          </cell>
          <cell r="C51">
            <v>32901</v>
          </cell>
        </row>
        <row r="52">
          <cell r="B52">
            <v>5299</v>
          </cell>
          <cell r="C52">
            <v>11876</v>
          </cell>
        </row>
        <row r="53">
          <cell r="B53">
            <v>494</v>
          </cell>
          <cell r="C53">
            <v>1305</v>
          </cell>
        </row>
        <row r="54">
          <cell r="B54">
            <v>1923</v>
          </cell>
          <cell r="C54">
            <v>4877</v>
          </cell>
        </row>
        <row r="55">
          <cell r="B55">
            <v>19664</v>
          </cell>
          <cell r="C55">
            <v>44867</v>
          </cell>
        </row>
        <row r="56">
          <cell r="B56">
            <v>1256</v>
          </cell>
          <cell r="C56">
            <v>3128</v>
          </cell>
        </row>
        <row r="57">
          <cell r="B57">
            <v>2403</v>
          </cell>
          <cell r="C57">
            <v>6295</v>
          </cell>
        </row>
        <row r="58">
          <cell r="B58">
            <v>6593</v>
          </cell>
          <cell r="C58">
            <v>16899</v>
          </cell>
        </row>
        <row r="59">
          <cell r="B59">
            <v>821</v>
          </cell>
          <cell r="C59">
            <v>2043</v>
          </cell>
        </row>
        <row r="60">
          <cell r="B60">
            <v>433</v>
          </cell>
          <cell r="C60">
            <v>888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65"/>
  <sheetViews>
    <sheetView topLeftCell="A55" zoomScale="110" zoomScaleNormal="110" workbookViewId="0">
      <selection activeCell="A64" sqref="A64"/>
    </sheetView>
  </sheetViews>
  <sheetFormatPr defaultColWidth="8.81640625" defaultRowHeight="12.5" x14ac:dyDescent="0.25"/>
  <cols>
    <col min="1" max="1" width="25.7265625" style="1" customWidth="1"/>
    <col min="2" max="8" width="13.7265625" style="1" customWidth="1"/>
    <col min="9" max="9" width="25.7265625" style="1" customWidth="1"/>
    <col min="10" max="16384" width="8.81640625" style="1"/>
  </cols>
  <sheetData>
    <row r="1" spans="1:9" ht="80.150000000000006" customHeight="1" x14ac:dyDescent="0.25">
      <c r="A1" s="16" t="s">
        <v>54</v>
      </c>
      <c r="B1" s="16" t="s">
        <v>156</v>
      </c>
      <c r="C1" s="16" t="s">
        <v>157</v>
      </c>
      <c r="D1" s="17" t="s">
        <v>106</v>
      </c>
      <c r="E1" s="17" t="s">
        <v>158</v>
      </c>
      <c r="F1" s="17" t="s">
        <v>159</v>
      </c>
      <c r="G1" s="17" t="s">
        <v>160</v>
      </c>
      <c r="H1" s="17" t="s">
        <v>161</v>
      </c>
      <c r="I1" s="16" t="s">
        <v>54</v>
      </c>
    </row>
    <row r="2" spans="1:9" ht="13" x14ac:dyDescent="0.3">
      <c r="A2" s="18" t="s">
        <v>116</v>
      </c>
      <c r="B2" s="33">
        <v>7892184</v>
      </c>
      <c r="C2" s="33">
        <v>18249084</v>
      </c>
      <c r="D2" s="26">
        <v>2.3122983447999998</v>
      </c>
      <c r="E2" s="27">
        <f>B2-'[1]2017'!$B$2</f>
        <v>239423</v>
      </c>
      <c r="F2" s="26">
        <f>($E2/$B2)*100</f>
        <v>3.0336723016087817</v>
      </c>
      <c r="G2" s="27">
        <f>C2-'[1]2017'!$C2</f>
        <v>193246</v>
      </c>
      <c r="H2" s="26">
        <f>($G2/$C2)*100</f>
        <v>1.0589353416313938</v>
      </c>
      <c r="I2" s="18" t="s">
        <v>117</v>
      </c>
    </row>
    <row r="3" spans="1:9" ht="13" x14ac:dyDescent="0.3">
      <c r="A3" s="22" t="s">
        <v>0</v>
      </c>
      <c r="B3" s="33">
        <v>1221478</v>
      </c>
      <c r="C3" s="33">
        <v>2116084</v>
      </c>
      <c r="D3" s="26">
        <v>1.7323963264</v>
      </c>
      <c r="E3" s="31">
        <f>B3-'[1]2017'!$B$3</f>
        <v>131235</v>
      </c>
      <c r="F3" s="26">
        <f t="shared" ref="F3:F4" si="0">($E3/$B3)*100</f>
        <v>10.743951180455154</v>
      </c>
      <c r="G3" s="27">
        <f>C3-'[1]2017'!$C3</f>
        <v>192528</v>
      </c>
      <c r="H3" s="26">
        <f t="shared" ref="H3:H4" si="1">($G3/$C3)*100</f>
        <v>9.0983155678129979</v>
      </c>
      <c r="I3" s="22" t="s">
        <v>55</v>
      </c>
    </row>
    <row r="4" spans="1:9" ht="13" x14ac:dyDescent="0.3">
      <c r="A4" s="22" t="s">
        <v>114</v>
      </c>
      <c r="B4" s="33">
        <v>6670706</v>
      </c>
      <c r="C4" s="33">
        <v>16133000</v>
      </c>
      <c r="D4" s="26">
        <v>2.4184846402</v>
      </c>
      <c r="E4" s="31">
        <f>B4-'[1]2017'!$B4</f>
        <v>108188</v>
      </c>
      <c r="F4" s="26">
        <f t="shared" si="0"/>
        <v>1.621837328762503</v>
      </c>
      <c r="G4" s="27">
        <f>C4-'[1]2017'!$C4</f>
        <v>718</v>
      </c>
      <c r="H4" s="26">
        <f t="shared" si="1"/>
        <v>4.4505051757267712E-3</v>
      </c>
      <c r="I4" s="22" t="s">
        <v>56</v>
      </c>
    </row>
    <row r="5" spans="1:9" ht="13" x14ac:dyDescent="0.3">
      <c r="A5" s="12" t="s">
        <v>1</v>
      </c>
      <c r="B5" s="35"/>
      <c r="C5" s="35"/>
      <c r="D5" s="34"/>
      <c r="E5" s="36"/>
      <c r="F5" s="37"/>
      <c r="G5" s="61"/>
      <c r="H5" s="38"/>
      <c r="I5" s="12" t="s">
        <v>112</v>
      </c>
    </row>
    <row r="6" spans="1:9" x14ac:dyDescent="0.25">
      <c r="A6" s="10" t="s">
        <v>2</v>
      </c>
      <c r="B6" s="49">
        <v>78173</v>
      </c>
      <c r="C6" s="49">
        <v>191744</v>
      </c>
      <c r="D6" s="53">
        <v>2.4528161897</v>
      </c>
      <c r="E6" s="35">
        <f>B6-'[1]2017'!$B6</f>
        <v>-2545</v>
      </c>
      <c r="F6" s="38">
        <f>($E6/$B6)*100</f>
        <v>-3.2555997595077586</v>
      </c>
      <c r="G6" s="38">
        <f>C6-'[1]2017'!$C6</f>
        <v>-8464</v>
      </c>
      <c r="H6" s="38">
        <f t="shared" ref="H6:H7" si="2">($G6/$C6)*100</f>
        <v>-4.4142189586114817</v>
      </c>
      <c r="I6" s="3" t="s">
        <v>52</v>
      </c>
    </row>
    <row r="7" spans="1:9" x14ac:dyDescent="0.25">
      <c r="A7" s="2" t="s">
        <v>3</v>
      </c>
      <c r="B7" s="49">
        <v>26745</v>
      </c>
      <c r="C7" s="49">
        <v>64659</v>
      </c>
      <c r="D7" s="53">
        <v>2.4176107683999999</v>
      </c>
      <c r="E7" s="35">
        <f>B7-'[1]2017'!$B7</f>
        <v>-2061</v>
      </c>
      <c r="F7" s="38">
        <f t="shared" ref="F7:F60" si="3">($E7/$B7)*100</f>
        <v>-7.70611329220415</v>
      </c>
      <c r="G7" s="38">
        <f>C7-'[1]2017'!$C7</f>
        <v>-4623</v>
      </c>
      <c r="H7" s="38">
        <f t="shared" si="2"/>
        <v>-7.1498167308495342</v>
      </c>
      <c r="I7" s="3" t="s">
        <v>53</v>
      </c>
    </row>
    <row r="8" spans="1:9" x14ac:dyDescent="0.25">
      <c r="A8" s="2" t="s">
        <v>4</v>
      </c>
      <c r="B8" s="49">
        <v>70948</v>
      </c>
      <c r="C8" s="49">
        <v>197655</v>
      </c>
      <c r="D8" s="53">
        <v>2.7859136269000002</v>
      </c>
      <c r="E8" s="35">
        <f>B8-'[1]2017'!$B8</f>
        <v>-2951</v>
      </c>
      <c r="F8" s="38">
        <f t="shared" si="3"/>
        <v>-4.1593843378248865</v>
      </c>
      <c r="G8" s="38">
        <f>C8-'[1]2017'!$C8</f>
        <v>-18299</v>
      </c>
      <c r="H8" s="38">
        <f t="shared" ref="H8:H60" si="4">($G8/$C8)*100</f>
        <v>-9.258050643798537</v>
      </c>
      <c r="I8" s="3" t="s">
        <v>57</v>
      </c>
    </row>
    <row r="9" spans="1:9" x14ac:dyDescent="0.25">
      <c r="A9" s="2" t="s">
        <v>5</v>
      </c>
      <c r="B9" s="49">
        <v>9560</v>
      </c>
      <c r="C9" s="49">
        <v>23285</v>
      </c>
      <c r="D9" s="53">
        <v>2.4356694560999999</v>
      </c>
      <c r="E9" s="35">
        <f>B9-'[1]2017'!$B9</f>
        <v>209</v>
      </c>
      <c r="F9" s="38">
        <f t="shared" si="3"/>
        <v>2.1861924686192467</v>
      </c>
      <c r="G9" s="38">
        <f>C9-'[1]2017'!$C9</f>
        <v>630</v>
      </c>
      <c r="H9" s="38">
        <f t="shared" si="4"/>
        <v>2.7056044663946746</v>
      </c>
      <c r="I9" s="3" t="s">
        <v>59</v>
      </c>
    </row>
    <row r="10" spans="1:9" x14ac:dyDescent="0.25">
      <c r="A10" s="2" t="s">
        <v>6</v>
      </c>
      <c r="B10" s="49">
        <v>61907</v>
      </c>
      <c r="C10" s="49">
        <v>175683</v>
      </c>
      <c r="D10" s="53">
        <v>2.8378535545000001</v>
      </c>
      <c r="E10" s="35">
        <f>B10-'[1]2017'!$B10</f>
        <v>-2346</v>
      </c>
      <c r="F10" s="38">
        <f t="shared" si="3"/>
        <v>-3.7895553006929745</v>
      </c>
      <c r="G10" s="38">
        <f>C10-'[1]2017'!$C10</f>
        <v>-11036</v>
      </c>
      <c r="H10" s="38">
        <f t="shared" si="4"/>
        <v>-6.281768867790281</v>
      </c>
      <c r="I10" s="3" t="s">
        <v>60</v>
      </c>
    </row>
    <row r="11" spans="1:9" x14ac:dyDescent="0.25">
      <c r="A11" s="2" t="s">
        <v>7</v>
      </c>
      <c r="B11" s="49">
        <v>229954</v>
      </c>
      <c r="C11" s="49">
        <v>590544</v>
      </c>
      <c r="D11" s="53">
        <v>2.5680962278999999</v>
      </c>
      <c r="E11" s="35">
        <f>B11-'[1]2017'!$B11</f>
        <v>-3737</v>
      </c>
      <c r="F11" s="38">
        <f t="shared" si="3"/>
        <v>-1.6251076302216967</v>
      </c>
      <c r="G11" s="38">
        <f>C11-'[1]2017'!$C11</f>
        <v>-4411</v>
      </c>
      <c r="H11" s="38">
        <f t="shared" si="4"/>
        <v>-0.74693841610447309</v>
      </c>
      <c r="I11" s="3" t="s">
        <v>61</v>
      </c>
    </row>
    <row r="12" spans="1:9" x14ac:dyDescent="0.25">
      <c r="A12" s="2" t="s">
        <v>8</v>
      </c>
      <c r="B12" s="49">
        <v>40467</v>
      </c>
      <c r="C12" s="49">
        <v>107305</v>
      </c>
      <c r="D12" s="53">
        <v>2.6516667902000002</v>
      </c>
      <c r="E12" s="35">
        <f>B12-'[1]2017'!$B12</f>
        <v>382</v>
      </c>
      <c r="F12" s="38">
        <f t="shared" si="3"/>
        <v>0.94397904465366844</v>
      </c>
      <c r="G12" s="38">
        <f>C12-'[1]2017'!$C12</f>
        <v>-771</v>
      </c>
      <c r="H12" s="38">
        <f t="shared" si="4"/>
        <v>-0.71851265085503935</v>
      </c>
      <c r="I12" s="3" t="s">
        <v>62</v>
      </c>
    </row>
    <row r="13" spans="1:9" x14ac:dyDescent="0.25">
      <c r="A13" s="2" t="s">
        <v>9</v>
      </c>
      <c r="B13" s="49">
        <v>49938</v>
      </c>
      <c r="C13" s="49">
        <v>131187</v>
      </c>
      <c r="D13" s="53">
        <v>2.6269974769000002</v>
      </c>
      <c r="E13" s="35">
        <f>B13-'[1]2017'!$B13</f>
        <v>2016</v>
      </c>
      <c r="F13" s="38">
        <f t="shared" si="3"/>
        <v>4.0370058873002526</v>
      </c>
      <c r="G13" s="38">
        <f>C13-'[1]2017'!$C13</f>
        <v>6820</v>
      </c>
      <c r="H13" s="38">
        <f t="shared" si="4"/>
        <v>5.1986858453962661</v>
      </c>
      <c r="I13" s="3" t="s">
        <v>63</v>
      </c>
    </row>
    <row r="14" spans="1:9" x14ac:dyDescent="0.25">
      <c r="A14" s="2" t="s">
        <v>10</v>
      </c>
      <c r="B14" s="49">
        <v>5655</v>
      </c>
      <c r="C14" s="49">
        <v>15313</v>
      </c>
      <c r="D14" s="53">
        <v>2.7078691423999999</v>
      </c>
      <c r="E14" s="35">
        <f>B14-'[1]2017'!$B14</f>
        <v>938</v>
      </c>
      <c r="F14" s="38">
        <f t="shared" si="3"/>
        <v>16.587091069849691</v>
      </c>
      <c r="G14" s="38">
        <f>C14-'[1]2017'!$C14</f>
        <v>3217</v>
      </c>
      <c r="H14" s="38">
        <f t="shared" si="4"/>
        <v>21.008293606739372</v>
      </c>
      <c r="I14" s="3" t="s">
        <v>64</v>
      </c>
    </row>
    <row r="15" spans="1:9" x14ac:dyDescent="0.25">
      <c r="A15" s="2" t="s">
        <v>11</v>
      </c>
      <c r="B15" s="49">
        <v>332389</v>
      </c>
      <c r="C15" s="49">
        <v>926314</v>
      </c>
      <c r="D15" s="53">
        <v>2.7868371095</v>
      </c>
      <c r="E15" s="35">
        <f>B15-'[1]2017'!$B15</f>
        <v>9645</v>
      </c>
      <c r="F15" s="38">
        <f t="shared" si="3"/>
        <v>2.9017205743872392</v>
      </c>
      <c r="G15" s="38">
        <f>C15-'[1]2017'!$C15</f>
        <v>5088</v>
      </c>
      <c r="H15" s="38">
        <f t="shared" si="4"/>
        <v>0.54927378836981844</v>
      </c>
      <c r="I15" s="3" t="s">
        <v>65</v>
      </c>
    </row>
    <row r="16" spans="1:9" x14ac:dyDescent="0.25">
      <c r="A16" s="2" t="s">
        <v>13</v>
      </c>
      <c r="B16" s="49">
        <v>6046</v>
      </c>
      <c r="C16" s="49">
        <v>17546</v>
      </c>
      <c r="D16" s="53">
        <v>2.9020840225</v>
      </c>
      <c r="E16" s="35">
        <f>B16-'[1]2017'!$B16</f>
        <v>777</v>
      </c>
      <c r="F16" s="38">
        <f t="shared" si="3"/>
        <v>12.851472047634799</v>
      </c>
      <c r="G16" s="38">
        <f>C16-'[1]2017'!$C16</f>
        <v>1851</v>
      </c>
      <c r="H16" s="38">
        <f t="shared" si="4"/>
        <v>10.549412971617462</v>
      </c>
      <c r="I16" s="3" t="s">
        <v>67</v>
      </c>
    </row>
    <row r="17" spans="1:9" x14ac:dyDescent="0.25">
      <c r="A17" s="2" t="s">
        <v>14</v>
      </c>
      <c r="B17" s="49">
        <v>16978</v>
      </c>
      <c r="C17" s="49">
        <v>37204</v>
      </c>
      <c r="D17" s="53">
        <v>2.1913063964999999</v>
      </c>
      <c r="E17" s="35">
        <f>B17-'[1]2017'!$B17</f>
        <v>429</v>
      </c>
      <c r="F17" s="38">
        <f t="shared" si="3"/>
        <v>2.5267993874425727</v>
      </c>
      <c r="G17" s="38">
        <f>C17-'[1]2017'!$C17</f>
        <v>3089</v>
      </c>
      <c r="H17" s="38">
        <f t="shared" si="4"/>
        <v>8.3028706590689172</v>
      </c>
      <c r="I17" s="3" t="s">
        <v>68</v>
      </c>
    </row>
    <row r="18" spans="1:9" x14ac:dyDescent="0.25">
      <c r="A18" s="2" t="s">
        <v>15</v>
      </c>
      <c r="B18" s="49">
        <v>11273</v>
      </c>
      <c r="C18" s="49">
        <v>24510</v>
      </c>
      <c r="D18" s="53">
        <v>2.1742215913999998</v>
      </c>
      <c r="E18" s="35">
        <f>B18-'[1]2017'!$B18</f>
        <v>-1180</v>
      </c>
      <c r="F18" s="38">
        <f t="shared" si="3"/>
        <v>-10.467488689789763</v>
      </c>
      <c r="G18" s="38">
        <f>C18-'[1]2017'!$C18</f>
        <v>-3062</v>
      </c>
      <c r="H18" s="38">
        <f t="shared" si="4"/>
        <v>-12.492860057119543</v>
      </c>
      <c r="I18" s="3" t="s">
        <v>69</v>
      </c>
    </row>
    <row r="19" spans="1:9" x14ac:dyDescent="0.25">
      <c r="A19" s="2" t="s">
        <v>16</v>
      </c>
      <c r="B19" s="49">
        <v>4467</v>
      </c>
      <c r="C19" s="49">
        <v>10777</v>
      </c>
      <c r="D19" s="53">
        <v>2.4125811506999999</v>
      </c>
      <c r="E19" s="35">
        <f>B19-'[1]2017'!$B19</f>
        <v>89</v>
      </c>
      <c r="F19" s="38">
        <f t="shared" si="3"/>
        <v>1.9923886277143497</v>
      </c>
      <c r="G19" s="38">
        <f>C19-'[1]2017'!$C19</f>
        <v>-45</v>
      </c>
      <c r="H19" s="38">
        <f t="shared" si="4"/>
        <v>-0.41755590609631621</v>
      </c>
      <c r="I19" s="3" t="s">
        <v>70</v>
      </c>
    </row>
    <row r="20" spans="1:9" x14ac:dyDescent="0.25">
      <c r="A20" s="2" t="s">
        <v>17</v>
      </c>
      <c r="B20" s="49">
        <v>956</v>
      </c>
      <c r="C20" s="49">
        <v>2457</v>
      </c>
      <c r="D20" s="53">
        <v>2.5700836819999999</v>
      </c>
      <c r="E20" s="35">
        <f>B20-'[1]2017'!$B20</f>
        <v>200</v>
      </c>
      <c r="F20" s="38">
        <f t="shared" si="3"/>
        <v>20.920502092050206</v>
      </c>
      <c r="G20" s="38">
        <f>C20-'[1]2017'!$C20</f>
        <v>871</v>
      </c>
      <c r="H20" s="38">
        <f t="shared" si="4"/>
        <v>35.449735449735449</v>
      </c>
      <c r="I20" s="3" t="s">
        <v>71</v>
      </c>
    </row>
    <row r="21" spans="1:9" x14ac:dyDescent="0.25">
      <c r="A21" s="2" t="s">
        <v>18</v>
      </c>
      <c r="B21" s="49">
        <v>106285</v>
      </c>
      <c r="C21" s="49">
        <v>228136</v>
      </c>
      <c r="D21" s="53">
        <v>2.1464552853000001</v>
      </c>
      <c r="E21" s="35">
        <f>B21-'[1]2017'!$B21</f>
        <v>3654</v>
      </c>
      <c r="F21" s="38">
        <f t="shared" si="3"/>
        <v>3.4379263301500678</v>
      </c>
      <c r="G21" s="38">
        <f>C21-'[1]2017'!$C21</f>
        <v>12954</v>
      </c>
      <c r="H21" s="38">
        <f t="shared" si="4"/>
        <v>5.6781919556755618</v>
      </c>
      <c r="I21" s="3" t="s">
        <v>72</v>
      </c>
    </row>
    <row r="22" spans="1:9" x14ac:dyDescent="0.25">
      <c r="A22" s="2" t="s">
        <v>19</v>
      </c>
      <c r="B22" s="49">
        <v>3858</v>
      </c>
      <c r="C22" s="49">
        <v>14967</v>
      </c>
      <c r="D22" s="53">
        <v>3.8794712285999999</v>
      </c>
      <c r="E22" s="35">
        <f>B22-'[1]2017'!$B22</f>
        <v>-377</v>
      </c>
      <c r="F22" s="38">
        <f t="shared" si="3"/>
        <v>-9.7719025401762565</v>
      </c>
      <c r="G22" s="38">
        <f>C22-'[1]2017'!$C22</f>
        <v>-1200</v>
      </c>
      <c r="H22" s="38">
        <f t="shared" si="4"/>
        <v>-8.0176388053718188</v>
      </c>
      <c r="I22" s="3" t="s">
        <v>19</v>
      </c>
    </row>
    <row r="23" spans="1:9" x14ac:dyDescent="0.25">
      <c r="A23" s="2" t="s">
        <v>20</v>
      </c>
      <c r="B23" s="49">
        <v>912664</v>
      </c>
      <c r="C23" s="49">
        <v>2085121</v>
      </c>
      <c r="D23" s="53">
        <v>2.2846534978999999</v>
      </c>
      <c r="E23" s="35">
        <f>B23-'[1]2017'!$B23</f>
        <v>-1286</v>
      </c>
      <c r="F23" s="38">
        <f t="shared" si="3"/>
        <v>-0.14090618234092722</v>
      </c>
      <c r="G23" s="38">
        <f>C23-'[1]2017'!$C23</f>
        <v>-14632</v>
      </c>
      <c r="H23" s="38">
        <f t="shared" si="4"/>
        <v>-0.70173385621266104</v>
      </c>
      <c r="I23" s="3" t="s">
        <v>73</v>
      </c>
    </row>
    <row r="24" spans="1:9" x14ac:dyDescent="0.25">
      <c r="A24" s="2" t="s">
        <v>21</v>
      </c>
      <c r="B24" s="49">
        <v>154640</v>
      </c>
      <c r="C24" s="49">
        <v>386622</v>
      </c>
      <c r="D24" s="53">
        <v>2.5001422659000001</v>
      </c>
      <c r="E24" s="35">
        <f>B24-'[1]2017'!$B24</f>
        <v>6372</v>
      </c>
      <c r="F24" s="38">
        <f t="shared" si="3"/>
        <v>4.1205380237972067</v>
      </c>
      <c r="G24" s="38">
        <f>C24-'[1]2017'!$C24</f>
        <v>11682</v>
      </c>
      <c r="H24" s="38">
        <f t="shared" si="4"/>
        <v>3.0215559383583965</v>
      </c>
      <c r="I24" s="3" t="s">
        <v>83</v>
      </c>
    </row>
    <row r="25" spans="1:9" x14ac:dyDescent="0.25">
      <c r="A25" s="2" t="s">
        <v>22</v>
      </c>
      <c r="B25" s="49">
        <v>56459</v>
      </c>
      <c r="C25" s="49">
        <v>154620</v>
      </c>
      <c r="D25" s="53">
        <v>2.7386244886000002</v>
      </c>
      <c r="E25" s="35">
        <f>B25-'[1]2017'!$B25</f>
        <v>-1448</v>
      </c>
      <c r="F25" s="38">
        <f t="shared" si="3"/>
        <v>-2.5646929630351227</v>
      </c>
      <c r="G25" s="38">
        <f>C25-'[1]2017'!$C25</f>
        <v>-5130</v>
      </c>
      <c r="H25" s="38">
        <f t="shared" si="4"/>
        <v>-3.3178114086146682</v>
      </c>
      <c r="I25" s="3" t="s">
        <v>74</v>
      </c>
    </row>
    <row r="26" spans="1:9" x14ac:dyDescent="0.25">
      <c r="A26" s="2" t="s">
        <v>23</v>
      </c>
      <c r="B26" s="49">
        <v>232142</v>
      </c>
      <c r="C26" s="49">
        <v>462541</v>
      </c>
      <c r="D26" s="53">
        <v>1.9924916645999999</v>
      </c>
      <c r="E26" s="35">
        <f>B26-'[1]2017'!$B26</f>
        <v>7022</v>
      </c>
      <c r="F26" s="38">
        <f t="shared" si="3"/>
        <v>3.0248727072223036</v>
      </c>
      <c r="G26" s="38">
        <f>C26-'[1]2017'!$C26</f>
        <v>24108</v>
      </c>
      <c r="H26" s="38">
        <f t="shared" si="4"/>
        <v>5.2120784968251463</v>
      </c>
      <c r="I26" s="3" t="s">
        <v>75</v>
      </c>
    </row>
    <row r="27" spans="1:9" x14ac:dyDescent="0.25">
      <c r="A27" s="2" t="s">
        <v>24</v>
      </c>
      <c r="B27" s="49">
        <v>32994</v>
      </c>
      <c r="C27" s="49">
        <v>89257</v>
      </c>
      <c r="D27" s="53">
        <v>2.7052494393000002</v>
      </c>
      <c r="E27" s="35">
        <f>B27-'[1]2017'!$B27</f>
        <v>-392</v>
      </c>
      <c r="F27" s="38">
        <f t="shared" si="3"/>
        <v>-1.1880948051160818</v>
      </c>
      <c r="G27" s="38">
        <f>C27-'[1]2017'!$C27</f>
        <v>1405</v>
      </c>
      <c r="H27" s="38">
        <f t="shared" si="4"/>
        <v>1.5741062325643929</v>
      </c>
      <c r="I27" s="3" t="s">
        <v>76</v>
      </c>
    </row>
    <row r="28" spans="1:9" x14ac:dyDescent="0.25">
      <c r="A28" s="2" t="s">
        <v>25</v>
      </c>
      <c r="B28" s="49">
        <v>142921</v>
      </c>
      <c r="C28" s="49">
        <v>281946</v>
      </c>
      <c r="D28" s="53">
        <v>1.9727401850999999</v>
      </c>
      <c r="E28" s="35">
        <f>B28-'[1]2017'!$B28</f>
        <v>1834</v>
      </c>
      <c r="F28" s="38">
        <f t="shared" si="3"/>
        <v>1.2832263978001834</v>
      </c>
      <c r="G28" s="38">
        <f>C28-'[1]2017'!$C28</f>
        <v>-1101</v>
      </c>
      <c r="H28" s="38">
        <f t="shared" si="4"/>
        <v>-0.39050030856972612</v>
      </c>
      <c r="I28" s="3" t="s">
        <v>77</v>
      </c>
    </row>
    <row r="29" spans="1:9" x14ac:dyDescent="0.25">
      <c r="A29" s="2" t="s">
        <v>26</v>
      </c>
      <c r="B29" s="49">
        <v>63451</v>
      </c>
      <c r="C29" s="49">
        <v>147347</v>
      </c>
      <c r="D29" s="53">
        <v>2.3222171439000001</v>
      </c>
      <c r="E29" s="35">
        <f>B29-'[1]2017'!$B29</f>
        <v>211</v>
      </c>
      <c r="F29" s="38">
        <f t="shared" si="3"/>
        <v>0.33254007029046034</v>
      </c>
      <c r="G29" s="38">
        <f>C29-'[1]2017'!$C29</f>
        <v>-681</v>
      </c>
      <c r="H29" s="38">
        <f t="shared" si="4"/>
        <v>-0.46217432319626461</v>
      </c>
      <c r="I29" s="3" t="s">
        <v>78</v>
      </c>
    </row>
    <row r="30" spans="1:9" x14ac:dyDescent="0.25">
      <c r="A30" s="2" t="s">
        <v>27</v>
      </c>
      <c r="B30" s="49">
        <v>384182</v>
      </c>
      <c r="C30" s="49">
        <v>1395127</v>
      </c>
      <c r="D30" s="53">
        <v>3.6314220864000002</v>
      </c>
      <c r="E30" s="35">
        <f>B30-'[1]2017'!$B30</f>
        <v>-4883</v>
      </c>
      <c r="F30" s="38">
        <f t="shared" si="3"/>
        <v>-1.2710121765205034</v>
      </c>
      <c r="G30" s="38">
        <f>C30-'[1]2017'!$C30</f>
        <v>-106490</v>
      </c>
      <c r="H30" s="38">
        <f t="shared" si="4"/>
        <v>-7.6329968526162846</v>
      </c>
      <c r="I30" s="3" t="s">
        <v>79</v>
      </c>
    </row>
    <row r="31" spans="1:9" x14ac:dyDescent="0.25">
      <c r="A31" s="2" t="s">
        <v>28</v>
      </c>
      <c r="B31" s="49">
        <v>41034</v>
      </c>
      <c r="C31" s="49">
        <v>111959</v>
      </c>
      <c r="D31" s="53">
        <v>2.7284447044000002</v>
      </c>
      <c r="E31" s="35">
        <f>B31-'[1]2017'!$B31</f>
        <v>2931</v>
      </c>
      <c r="F31" s="38">
        <f t="shared" si="3"/>
        <v>7.1428571428571423</v>
      </c>
      <c r="G31" s="38">
        <f>C31-'[1]2017'!$C31</f>
        <v>6999</v>
      </c>
      <c r="H31" s="38">
        <f t="shared" si="4"/>
        <v>6.2513956001750639</v>
      </c>
      <c r="I31" s="3" t="s">
        <v>80</v>
      </c>
    </row>
    <row r="32" spans="1:9" x14ac:dyDescent="0.25">
      <c r="A32" s="2" t="s">
        <v>29</v>
      </c>
      <c r="B32" s="49">
        <v>296904</v>
      </c>
      <c r="C32" s="49">
        <v>551890</v>
      </c>
      <c r="D32" s="53">
        <v>1.8588163177000001</v>
      </c>
      <c r="E32" s="35">
        <f>B32-'[1]2017'!$B32</f>
        <v>9263</v>
      </c>
      <c r="F32" s="38">
        <f t="shared" si="3"/>
        <v>3.1198636596340905</v>
      </c>
      <c r="G32" s="38">
        <f>C32-'[1]2017'!$C32</f>
        <v>9253</v>
      </c>
      <c r="H32" s="38">
        <f t="shared" si="4"/>
        <v>1.6766022214571745</v>
      </c>
      <c r="I32" s="3" t="s">
        <v>81</v>
      </c>
    </row>
    <row r="33" spans="1:9" x14ac:dyDescent="0.25">
      <c r="A33" s="2" t="s">
        <v>30</v>
      </c>
      <c r="B33" s="49">
        <v>19496</v>
      </c>
      <c r="C33" s="49">
        <v>40150</v>
      </c>
      <c r="D33" s="53">
        <v>2.0593967993</v>
      </c>
      <c r="E33" s="35">
        <f>B33-'[1]2017'!$B33</f>
        <v>-758</v>
      </c>
      <c r="F33" s="38">
        <f t="shared" si="3"/>
        <v>-3.8879770209273699</v>
      </c>
      <c r="G33" s="38">
        <f>C33-'[1]2017'!$C33</f>
        <v>-1738</v>
      </c>
      <c r="H33" s="38">
        <f t="shared" si="4"/>
        <v>-4.3287671232876708</v>
      </c>
      <c r="I33" s="3" t="s">
        <v>82</v>
      </c>
    </row>
    <row r="34" spans="1:9" x14ac:dyDescent="0.25">
      <c r="A34" s="4" t="s">
        <v>31</v>
      </c>
      <c r="B34" s="49">
        <v>427758</v>
      </c>
      <c r="C34" s="49">
        <v>1091130</v>
      </c>
      <c r="D34" s="53">
        <v>2.5508114400999999</v>
      </c>
      <c r="E34" s="35">
        <f>B34-'[1]2017'!$B34</f>
        <v>24205</v>
      </c>
      <c r="F34" s="38">
        <f t="shared" si="3"/>
        <v>5.6585733054671099</v>
      </c>
      <c r="G34" s="38">
        <f>C34-'[1]2017'!$C34</f>
        <v>54206</v>
      </c>
      <c r="H34" s="38">
        <f t="shared" si="4"/>
        <v>4.9678773381723538</v>
      </c>
      <c r="I34" s="3" t="s">
        <v>84</v>
      </c>
    </row>
    <row r="35" spans="1:9" x14ac:dyDescent="0.25">
      <c r="A35" s="2" t="s">
        <v>12</v>
      </c>
      <c r="B35" s="49">
        <v>28724</v>
      </c>
      <c r="C35" s="49">
        <v>75358</v>
      </c>
      <c r="D35" s="53">
        <v>2.6235204011</v>
      </c>
      <c r="E35" s="35">
        <f>B35-'[1]2017'!$B35</f>
        <v>-3104</v>
      </c>
      <c r="F35" s="38">
        <f t="shared" si="3"/>
        <v>-10.806294387968251</v>
      </c>
      <c r="G35" s="38">
        <f>C35-'[1]2017'!$C35</f>
        <v>-10970</v>
      </c>
      <c r="H35" s="38">
        <f t="shared" si="4"/>
        <v>-14.557180392260941</v>
      </c>
      <c r="I35" s="3" t="s">
        <v>66</v>
      </c>
    </row>
    <row r="36" spans="1:9" x14ac:dyDescent="0.25">
      <c r="A36" s="2" t="s">
        <v>32</v>
      </c>
      <c r="B36" s="49">
        <v>230922</v>
      </c>
      <c r="C36" s="49">
        <v>640590</v>
      </c>
      <c r="D36" s="53">
        <v>2.7740535765000001</v>
      </c>
      <c r="E36" s="35">
        <f>B36-'[1]2017'!$B36</f>
        <v>15422</v>
      </c>
      <c r="F36" s="38">
        <f t="shared" si="3"/>
        <v>6.6784455357220187</v>
      </c>
      <c r="G36" s="38">
        <f>C36-'[1]2017'!$C36</f>
        <v>29567</v>
      </c>
      <c r="H36" s="38">
        <f t="shared" si="4"/>
        <v>4.6155887541172982</v>
      </c>
      <c r="I36" s="3" t="s">
        <v>85</v>
      </c>
    </row>
    <row r="37" spans="1:9" x14ac:dyDescent="0.25">
      <c r="A37" s="2" t="s">
        <v>33</v>
      </c>
      <c r="B37" s="49">
        <v>116143</v>
      </c>
      <c r="C37" s="49">
        <v>309354</v>
      </c>
      <c r="D37" s="53">
        <v>2.6635612994</v>
      </c>
      <c r="E37" s="35">
        <f>B37-'[1]2017'!$B37</f>
        <v>-596</v>
      </c>
      <c r="F37" s="38">
        <f t="shared" si="3"/>
        <v>-0.51316050041758865</v>
      </c>
      <c r="G37" s="38">
        <f>C37-'[1]2017'!$C37</f>
        <v>-5511</v>
      </c>
      <c r="H37" s="38">
        <f t="shared" si="4"/>
        <v>-1.7814542562889117</v>
      </c>
      <c r="I37" s="3" t="s">
        <v>86</v>
      </c>
    </row>
    <row r="38" spans="1:9" x14ac:dyDescent="0.25">
      <c r="A38" s="2" t="s">
        <v>34</v>
      </c>
      <c r="B38" s="49">
        <v>76674</v>
      </c>
      <c r="C38" s="49">
        <v>190965</v>
      </c>
      <c r="D38" s="53">
        <v>2.4906095938999999</v>
      </c>
      <c r="E38" s="35">
        <f>B38-'[1]2017'!$B38</f>
        <v>1530</v>
      </c>
      <c r="F38" s="38">
        <f t="shared" si="3"/>
        <v>1.9954613037013851</v>
      </c>
      <c r="G38" s="38">
        <f>C38-'[1]2017'!$C38</f>
        <v>615</v>
      </c>
      <c r="H38" s="38">
        <f t="shared" si="4"/>
        <v>0.32204854292671431</v>
      </c>
      <c r="I38" s="3" t="s">
        <v>87</v>
      </c>
    </row>
    <row r="39" spans="1:9" x14ac:dyDescent="0.25">
      <c r="A39" s="2" t="s">
        <v>35</v>
      </c>
      <c r="B39" s="49">
        <v>76197</v>
      </c>
      <c r="C39" s="49">
        <v>188209</v>
      </c>
      <c r="D39" s="53">
        <v>2.4700316285000001</v>
      </c>
      <c r="E39" s="35">
        <f>B39-'[1]2017'!$B39</f>
        <v>-6939</v>
      </c>
      <c r="F39" s="38">
        <f t="shared" si="3"/>
        <v>-9.1066577424308051</v>
      </c>
      <c r="G39" s="38">
        <f>C39-'[1]2017'!$C39</f>
        <v>-23305</v>
      </c>
      <c r="H39" s="38">
        <f t="shared" si="4"/>
        <v>-12.382510931995814</v>
      </c>
      <c r="I39" s="3" t="s">
        <v>88</v>
      </c>
    </row>
    <row r="40" spans="1:9" x14ac:dyDescent="0.25">
      <c r="A40" s="2" t="s">
        <v>36</v>
      </c>
      <c r="B40" s="49">
        <v>133033</v>
      </c>
      <c r="C40" s="49">
        <v>280908</v>
      </c>
      <c r="D40" s="53">
        <v>2.1115663031</v>
      </c>
      <c r="E40" s="35">
        <f>B40-'[1]2017'!$B40</f>
        <v>43036</v>
      </c>
      <c r="F40" s="38">
        <f t="shared" si="3"/>
        <v>32.349868077845343</v>
      </c>
      <c r="G40" s="38">
        <f>C40-'[1]2017'!$C40</f>
        <v>68616</v>
      </c>
      <c r="H40" s="38">
        <f t="shared" si="4"/>
        <v>24.426502627194669</v>
      </c>
      <c r="I40" s="3" t="s">
        <v>89</v>
      </c>
    </row>
    <row r="41" spans="1:9" x14ac:dyDescent="0.25">
      <c r="A41" s="2" t="s">
        <v>37</v>
      </c>
      <c r="B41" s="49">
        <v>88927</v>
      </c>
      <c r="C41" s="49">
        <v>203633</v>
      </c>
      <c r="D41" s="53">
        <v>2.2898894598999999</v>
      </c>
      <c r="E41" s="35">
        <f>B41-'[1]2017'!$B41</f>
        <v>-10502</v>
      </c>
      <c r="F41" s="38">
        <f t="shared" si="3"/>
        <v>-11.809686596871591</v>
      </c>
      <c r="G41" s="38">
        <f>C41-'[1]2017'!$C41</f>
        <v>-29310</v>
      </c>
      <c r="H41" s="38">
        <f t="shared" si="4"/>
        <v>-14.393541321887907</v>
      </c>
      <c r="I41" s="3" t="s">
        <v>90</v>
      </c>
    </row>
    <row r="42" spans="1:9" x14ac:dyDescent="0.25">
      <c r="A42" s="2" t="s">
        <v>38</v>
      </c>
      <c r="B42" s="49">
        <v>78257</v>
      </c>
      <c r="C42" s="49">
        <v>202496</v>
      </c>
      <c r="D42" s="53">
        <v>2.5875768302000002</v>
      </c>
      <c r="E42" s="35">
        <f>B42-'[1]2017'!$B42</f>
        <v>1338</v>
      </c>
      <c r="F42" s="38">
        <f t="shared" si="3"/>
        <v>1.7097512043651046</v>
      </c>
      <c r="G42" s="38">
        <f>C42-'[1]2017'!$C42</f>
        <v>6137</v>
      </c>
      <c r="H42" s="38">
        <f t="shared" si="4"/>
        <v>3.0306771491782554</v>
      </c>
      <c r="I42" s="3" t="s">
        <v>91</v>
      </c>
    </row>
    <row r="43" spans="1:9" x14ac:dyDescent="0.25">
      <c r="A43" s="2" t="s">
        <v>39</v>
      </c>
      <c r="B43" s="49">
        <v>483342</v>
      </c>
      <c r="C43" s="49">
        <v>1184703</v>
      </c>
      <c r="D43" s="53">
        <v>2.451065705</v>
      </c>
      <c r="E43" s="35">
        <f>B43-'[1]2017'!$B43</f>
        <v>10605</v>
      </c>
      <c r="F43" s="38">
        <f t="shared" si="3"/>
        <v>2.1940985885770323</v>
      </c>
      <c r="G43" s="38">
        <f>C43-'[1]2017'!$C43</f>
        <v>46577</v>
      </c>
      <c r="H43" s="38">
        <f t="shared" si="4"/>
        <v>3.9315338949930911</v>
      </c>
      <c r="I43" s="3" t="s">
        <v>39</v>
      </c>
    </row>
    <row r="44" spans="1:9" x14ac:dyDescent="0.25">
      <c r="A44" s="2" t="s">
        <v>40</v>
      </c>
      <c r="B44" s="49">
        <v>51832</v>
      </c>
      <c r="C44" s="49">
        <v>135033</v>
      </c>
      <c r="D44" s="53">
        <v>2.6052052786000002</v>
      </c>
      <c r="E44" s="35">
        <f>B44-'[1]2017'!$B44</f>
        <v>-6750</v>
      </c>
      <c r="F44" s="38">
        <f t="shared" si="3"/>
        <v>-13.022843031331996</v>
      </c>
      <c r="G44" s="38">
        <f>C44-'[1]2017'!$C44</f>
        <v>-16175</v>
      </c>
      <c r="H44" s="38">
        <f t="shared" si="4"/>
        <v>-11.978553390652655</v>
      </c>
      <c r="I44" s="3" t="s">
        <v>92</v>
      </c>
    </row>
    <row r="45" spans="1:9" x14ac:dyDescent="0.25">
      <c r="A45" s="2" t="s">
        <v>41</v>
      </c>
      <c r="B45" s="49">
        <v>38689</v>
      </c>
      <c r="C45" s="49">
        <v>88356</v>
      </c>
      <c r="D45" s="53">
        <v>2.2837499030999999</v>
      </c>
      <c r="E45" s="35">
        <f>B45-'[1]2017'!$B45</f>
        <v>558</v>
      </c>
      <c r="F45" s="38">
        <f t="shared" si="3"/>
        <v>1.4422704127788259</v>
      </c>
      <c r="G45" s="38">
        <f>C45-'[1]2017'!$C45</f>
        <v>527</v>
      </c>
      <c r="H45" s="38">
        <f t="shared" si="4"/>
        <v>0.59645072207886274</v>
      </c>
      <c r="I45" s="3" t="s">
        <v>93</v>
      </c>
    </row>
    <row r="46" spans="1:9" x14ac:dyDescent="0.25">
      <c r="A46" s="2" t="s">
        <v>42</v>
      </c>
      <c r="B46" s="49">
        <v>83080</v>
      </c>
      <c r="C46" s="49">
        <v>195021</v>
      </c>
      <c r="D46" s="53">
        <v>2.3473880597000001</v>
      </c>
      <c r="E46" s="35">
        <f>B46-'[1]2017'!$B46</f>
        <v>-13192</v>
      </c>
      <c r="F46" s="38">
        <f t="shared" si="3"/>
        <v>-15.878671160327396</v>
      </c>
      <c r="G46" s="38">
        <f>C46-'[1]2017'!$C46</f>
        <v>-31667</v>
      </c>
      <c r="H46" s="38">
        <f t="shared" si="4"/>
        <v>-16.237738499956414</v>
      </c>
      <c r="I46" s="3" t="s">
        <v>94</v>
      </c>
    </row>
    <row r="47" spans="1:9" x14ac:dyDescent="0.25">
      <c r="A47" s="2" t="s">
        <v>43</v>
      </c>
      <c r="B47" s="49">
        <v>326070</v>
      </c>
      <c r="C47" s="49">
        <v>567286</v>
      </c>
      <c r="D47" s="53">
        <v>1.7397675346000001</v>
      </c>
      <c r="E47" s="35">
        <f>B47-'[1]2017'!$B47</f>
        <v>41468</v>
      </c>
      <c r="F47" s="38">
        <f t="shared" si="3"/>
        <v>12.717514644094827</v>
      </c>
      <c r="G47" s="38">
        <f>C47-'[1]2017'!$C47</f>
        <v>66882</v>
      </c>
      <c r="H47" s="38">
        <f t="shared" si="4"/>
        <v>11.789820302281388</v>
      </c>
      <c r="I47" s="3" t="s">
        <v>95</v>
      </c>
    </row>
    <row r="48" spans="1:9" x14ac:dyDescent="0.25">
      <c r="A48" s="2" t="s">
        <v>58</v>
      </c>
      <c r="B48" s="49">
        <v>86685</v>
      </c>
      <c r="C48" s="49">
        <v>206199</v>
      </c>
      <c r="D48" s="53">
        <v>2.3787160408000001</v>
      </c>
      <c r="E48" s="35">
        <f>B48-'[1]2017'!$B48</f>
        <v>8975</v>
      </c>
      <c r="F48" s="38">
        <f t="shared" si="3"/>
        <v>10.353579050585452</v>
      </c>
      <c r="G48" s="38">
        <f>C48-'[1]2017'!$C48</f>
        <v>22947</v>
      </c>
      <c r="H48" s="38">
        <f t="shared" si="4"/>
        <v>11.128569973666215</v>
      </c>
      <c r="I48" s="3" t="s">
        <v>96</v>
      </c>
    </row>
    <row r="49" spans="1:9" x14ac:dyDescent="0.25">
      <c r="A49" s="2" t="s">
        <v>44</v>
      </c>
      <c r="B49" s="49">
        <v>133801</v>
      </c>
      <c r="C49" s="49">
        <v>437093</v>
      </c>
      <c r="D49" s="53">
        <v>3.2667394115000001</v>
      </c>
      <c r="E49" s="35">
        <f>B49-'[1]2017'!$B49</f>
        <v>-18757</v>
      </c>
      <c r="F49" s="38">
        <f t="shared" si="3"/>
        <v>-14.018579831241921</v>
      </c>
      <c r="G49" s="38">
        <f>C49-'[1]2017'!$C49</f>
        <v>-59259</v>
      </c>
      <c r="H49" s="38">
        <f t="shared" si="4"/>
        <v>-13.55752665908628</v>
      </c>
      <c r="I49" s="3" t="s">
        <v>97</v>
      </c>
    </row>
    <row r="50" spans="1:9" x14ac:dyDescent="0.25">
      <c r="A50" s="2" t="s">
        <v>45</v>
      </c>
      <c r="B50" s="49">
        <v>95106</v>
      </c>
      <c r="C50" s="49">
        <v>190420</v>
      </c>
      <c r="D50" s="53">
        <v>2.0021870333999998</v>
      </c>
      <c r="E50" s="35">
        <f>B50-'[1]2017'!$B50</f>
        <v>9523</v>
      </c>
      <c r="F50" s="38">
        <f t="shared" si="3"/>
        <v>10.013038083822263</v>
      </c>
      <c r="G50" s="38">
        <f>C50-'[1]2017'!$C50</f>
        <v>10084</v>
      </c>
      <c r="H50" s="38">
        <f t="shared" si="4"/>
        <v>5.2956622203550046</v>
      </c>
      <c r="I50" s="3" t="s">
        <v>98</v>
      </c>
    </row>
    <row r="51" spans="1:9" x14ac:dyDescent="0.25">
      <c r="A51" s="2" t="s">
        <v>46</v>
      </c>
      <c r="B51" s="49">
        <v>295743</v>
      </c>
      <c r="C51" s="49">
        <v>487697</v>
      </c>
      <c r="D51" s="53">
        <v>1.6490567824</v>
      </c>
      <c r="E51" s="35">
        <f>B51-'[1]2017'!$B51</f>
        <v>-4184</v>
      </c>
      <c r="F51" s="38">
        <f t="shared" si="3"/>
        <v>-1.4147418535688081</v>
      </c>
      <c r="G51" s="38">
        <f>C51-'[1]2017'!$C51</f>
        <v>-13827</v>
      </c>
      <c r="H51" s="38">
        <f t="shared" si="4"/>
        <v>-2.8351619960754322</v>
      </c>
      <c r="I51" s="3" t="s">
        <v>99</v>
      </c>
    </row>
    <row r="52" spans="1:9" x14ac:dyDescent="0.25">
      <c r="A52" s="6" t="s">
        <v>107</v>
      </c>
      <c r="B52" s="49">
        <v>72406</v>
      </c>
      <c r="C52" s="49">
        <v>158315</v>
      </c>
      <c r="D52" s="53">
        <v>2.1864900699000001</v>
      </c>
      <c r="E52" s="35">
        <f>B52-'[1]2017'!$B52</f>
        <v>6255</v>
      </c>
      <c r="F52" s="38">
        <f t="shared" si="3"/>
        <v>8.6387868408695425</v>
      </c>
      <c r="G52" s="38">
        <f>C52-'[1]2017'!$C52</f>
        <v>13780</v>
      </c>
      <c r="H52" s="38">
        <f t="shared" si="4"/>
        <v>8.7041657455073747</v>
      </c>
      <c r="I52" s="3" t="s">
        <v>107</v>
      </c>
    </row>
    <row r="53" spans="1:9" x14ac:dyDescent="0.25">
      <c r="A53" s="6" t="s">
        <v>108</v>
      </c>
      <c r="B53" s="49">
        <v>17636</v>
      </c>
      <c r="C53" s="49">
        <v>42757</v>
      </c>
      <c r="D53" s="53">
        <v>2.4244159672999999</v>
      </c>
      <c r="E53" s="35">
        <f>B53-'[1]2017'!$B53</f>
        <v>3725</v>
      </c>
      <c r="F53" s="38">
        <f t="shared" si="3"/>
        <v>21.121569516897257</v>
      </c>
      <c r="G53" s="38">
        <f>C53-'[1]2017'!$C53</f>
        <v>7169</v>
      </c>
      <c r="H53" s="38">
        <f t="shared" si="4"/>
        <v>16.766845194938838</v>
      </c>
      <c r="I53" s="3" t="s">
        <v>109</v>
      </c>
    </row>
    <row r="54" spans="1:9" x14ac:dyDescent="0.25">
      <c r="A54" s="3" t="s">
        <v>110</v>
      </c>
      <c r="B54" s="49">
        <v>26576</v>
      </c>
      <c r="C54" s="49">
        <v>65786</v>
      </c>
      <c r="D54" s="53">
        <v>2.4753913304999999</v>
      </c>
      <c r="E54" s="35">
        <f>B54-'[1]2017'!$B54</f>
        <v>2080</v>
      </c>
      <c r="F54" s="38">
        <f t="shared" si="3"/>
        <v>7.8266104756170973</v>
      </c>
      <c r="G54" s="38">
        <f>C54-'[1]2017'!$C54</f>
        <v>3376</v>
      </c>
      <c r="H54" s="38">
        <f t="shared" si="4"/>
        <v>5.131790958562612</v>
      </c>
      <c r="I54" s="3" t="s">
        <v>111</v>
      </c>
    </row>
    <row r="55" spans="1:9" x14ac:dyDescent="0.25">
      <c r="A55" s="7" t="s">
        <v>113</v>
      </c>
      <c r="B55" s="49">
        <v>182937</v>
      </c>
      <c r="C55" s="49">
        <v>410915</v>
      </c>
      <c r="D55" s="53">
        <v>2.2462104439999999</v>
      </c>
      <c r="E55" s="35">
        <f>B55-'[1]2017'!$B55</f>
        <v>-14259</v>
      </c>
      <c r="F55" s="38">
        <f t="shared" si="3"/>
        <v>-7.7944866265435646</v>
      </c>
      <c r="G55" s="38">
        <f>C55-'[1]2017'!$C55</f>
        <v>-36467</v>
      </c>
      <c r="H55" s="38">
        <f t="shared" si="4"/>
        <v>-8.8745847681393961</v>
      </c>
      <c r="I55" s="11" t="s">
        <v>100</v>
      </c>
    </row>
    <row r="56" spans="1:9" x14ac:dyDescent="0.25">
      <c r="A56" s="7" t="s">
        <v>47</v>
      </c>
      <c r="B56" s="49">
        <v>11316</v>
      </c>
      <c r="C56" s="49">
        <v>28122</v>
      </c>
      <c r="D56" s="53">
        <v>2.4851537646000001</v>
      </c>
      <c r="E56" s="35">
        <f>B56-'[1]2017'!$B56</f>
        <v>906</v>
      </c>
      <c r="F56" s="38">
        <f t="shared" si="3"/>
        <v>8.0063626723223749</v>
      </c>
      <c r="G56" s="38">
        <f>C56-'[1]2017'!$C56</f>
        <v>2629</v>
      </c>
      <c r="H56" s="38">
        <f t="shared" si="4"/>
        <v>9.3485527345139037</v>
      </c>
      <c r="I56" s="11" t="s">
        <v>101</v>
      </c>
    </row>
    <row r="57" spans="1:9" x14ac:dyDescent="0.25">
      <c r="A57" s="2" t="s">
        <v>48</v>
      </c>
      <c r="B57" s="49">
        <v>27001</v>
      </c>
      <c r="C57" s="49">
        <v>66604</v>
      </c>
      <c r="D57" s="53">
        <v>2.4667234546999999</v>
      </c>
      <c r="E57" s="35">
        <f>B57-'[1]2017'!$B57</f>
        <v>-2869</v>
      </c>
      <c r="F57" s="38">
        <f t="shared" si="3"/>
        <v>-10.625532387689345</v>
      </c>
      <c r="G57" s="38">
        <f>C57-'[1]2017'!$C57</f>
        <v>-8039</v>
      </c>
      <c r="H57" s="38">
        <f t="shared" si="4"/>
        <v>-12.069845654915619</v>
      </c>
      <c r="I57" s="3" t="s">
        <v>102</v>
      </c>
    </row>
    <row r="58" spans="1:9" x14ac:dyDescent="0.25">
      <c r="A58" s="2" t="s">
        <v>49</v>
      </c>
      <c r="B58" s="49">
        <v>72661</v>
      </c>
      <c r="C58" s="49">
        <v>181130</v>
      </c>
      <c r="D58" s="53">
        <v>2.4928090723</v>
      </c>
      <c r="E58" s="35">
        <f>B58-'[1]2017'!$B58</f>
        <v>-3204</v>
      </c>
      <c r="F58" s="38">
        <f t="shared" si="3"/>
        <v>-4.4095181734355435</v>
      </c>
      <c r="G58" s="38">
        <f>C58-'[1]2017'!$C58</f>
        <v>-6653</v>
      </c>
      <c r="H58" s="38">
        <f t="shared" si="4"/>
        <v>-3.6730525037266051</v>
      </c>
      <c r="I58" s="3" t="s">
        <v>103</v>
      </c>
    </row>
    <row r="59" spans="1:9" x14ac:dyDescent="0.25">
      <c r="A59" s="2" t="s">
        <v>50</v>
      </c>
      <c r="B59" s="49">
        <v>11520</v>
      </c>
      <c r="C59" s="49">
        <v>28304</v>
      </c>
      <c r="D59" s="53">
        <v>2.4569444443999999</v>
      </c>
      <c r="E59" s="35">
        <f>B59-'[1]2017'!$B59</f>
        <v>582</v>
      </c>
      <c r="F59" s="38">
        <f t="shared" si="3"/>
        <v>5.052083333333333</v>
      </c>
      <c r="G59" s="38">
        <f>C59-'[1]2017'!$C59</f>
        <v>1761</v>
      </c>
      <c r="H59" s="38">
        <f t="shared" si="4"/>
        <v>6.2217354437535333</v>
      </c>
      <c r="I59" s="3" t="s">
        <v>104</v>
      </c>
    </row>
    <row r="60" spans="1:9" ht="13" thickBot="1" x14ac:dyDescent="0.3">
      <c r="A60" s="2" t="s">
        <v>51</v>
      </c>
      <c r="B60" s="50">
        <v>5184</v>
      </c>
      <c r="C60" s="50">
        <v>10750</v>
      </c>
      <c r="D60" s="60">
        <v>2.0736882716</v>
      </c>
      <c r="E60" s="35">
        <f>B60-'[1]2017'!$B60</f>
        <v>328</v>
      </c>
      <c r="F60" s="38">
        <f t="shared" si="3"/>
        <v>6.3271604938271606</v>
      </c>
      <c r="G60" s="38">
        <f>C60-'[1]2017'!$C60</f>
        <v>744</v>
      </c>
      <c r="H60" s="38">
        <f t="shared" si="4"/>
        <v>6.9209302325581392</v>
      </c>
      <c r="I60" s="3" t="s">
        <v>105</v>
      </c>
    </row>
    <row r="62" spans="1:9" x14ac:dyDescent="0.25">
      <c r="A62" s="8" t="s">
        <v>115</v>
      </c>
    </row>
    <row r="63" spans="1:9" x14ac:dyDescent="0.25">
      <c r="A63" s="5" t="s">
        <v>228</v>
      </c>
    </row>
    <row r="65" spans="1:1" x14ac:dyDescent="0.25">
      <c r="A65" s="9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79" fitToWidth="2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I64"/>
  <sheetViews>
    <sheetView topLeftCell="A55" workbookViewId="0">
      <selection activeCell="E64" sqref="E64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134</v>
      </c>
      <c r="C1" s="16" t="s">
        <v>135</v>
      </c>
      <c r="D1" s="17" t="s">
        <v>106</v>
      </c>
      <c r="E1" s="17" t="s">
        <v>195</v>
      </c>
      <c r="F1" s="17" t="s">
        <v>196</v>
      </c>
      <c r="G1" s="17" t="s">
        <v>197</v>
      </c>
      <c r="H1" s="17" t="s">
        <v>198</v>
      </c>
      <c r="I1" s="16" t="s">
        <v>54</v>
      </c>
    </row>
    <row r="2" spans="1:9" ht="13" x14ac:dyDescent="0.3">
      <c r="A2" s="18" t="s">
        <v>116</v>
      </c>
      <c r="B2" s="52">
        <v>721067</v>
      </c>
      <c r="C2" s="52">
        <v>1658718</v>
      </c>
      <c r="D2" s="19">
        <v>2.3003659854</v>
      </c>
      <c r="E2" s="20">
        <f>B2-[1]Květen!$B2</f>
        <v>18578</v>
      </c>
      <c r="F2" s="19">
        <f>($E2/$B2)*100</f>
        <v>2.5764596077756989</v>
      </c>
      <c r="G2" s="21">
        <f>C2-[1]Květen!$C2</f>
        <v>24895</v>
      </c>
      <c r="H2" s="19">
        <f>($G2/$C2)*100</f>
        <v>1.5008578914559316</v>
      </c>
      <c r="I2" s="18" t="s">
        <v>117</v>
      </c>
    </row>
    <row r="3" spans="1:9" ht="13" x14ac:dyDescent="0.3">
      <c r="A3" s="22" t="s">
        <v>0</v>
      </c>
      <c r="B3" s="52">
        <v>108112</v>
      </c>
      <c r="C3" s="52">
        <v>188089</v>
      </c>
      <c r="D3" s="19">
        <v>1.7397606186000001</v>
      </c>
      <c r="E3" s="20">
        <f>B3-[1]Květen!$B3</f>
        <v>11983</v>
      </c>
      <c r="F3" s="19">
        <f t="shared" ref="F3:F60" si="0">($E3/$B3)*100</f>
        <v>11.083875980464704</v>
      </c>
      <c r="G3" s="21">
        <f>C3-[1]Květen!$C3</f>
        <v>19709</v>
      </c>
      <c r="H3" s="19">
        <f t="shared" ref="H3:H60" si="1">($G3/$C3)*100</f>
        <v>10.478550048115521</v>
      </c>
      <c r="I3" s="22" t="s">
        <v>55</v>
      </c>
    </row>
    <row r="4" spans="1:9" ht="13" x14ac:dyDescent="0.3">
      <c r="A4" s="22" t="s">
        <v>114</v>
      </c>
      <c r="B4" s="52">
        <v>612955</v>
      </c>
      <c r="C4" s="52">
        <v>1470629</v>
      </c>
      <c r="D4" s="19">
        <v>2.3992446427999998</v>
      </c>
      <c r="E4" s="20">
        <f>B4-[1]Květen!$B4</f>
        <v>6595</v>
      </c>
      <c r="F4" s="19">
        <f t="shared" si="0"/>
        <v>1.0759354275599351</v>
      </c>
      <c r="G4" s="21">
        <f>C4-[1]Květen!$C4</f>
        <v>5186</v>
      </c>
      <c r="H4" s="19">
        <f t="shared" si="1"/>
        <v>0.35263822486840668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6167</v>
      </c>
      <c r="C6" s="49">
        <v>14941</v>
      </c>
      <c r="D6" s="53">
        <v>2.4227339063</v>
      </c>
      <c r="E6" s="44">
        <f>B6-[1]Květen!$B6</f>
        <v>-1438</v>
      </c>
      <c r="F6" s="71">
        <f t="shared" si="0"/>
        <v>-23.31765850494568</v>
      </c>
      <c r="G6" s="70">
        <f>C6-[1]Květen!$C6</f>
        <v>-3646</v>
      </c>
      <c r="H6" s="71">
        <f t="shared" si="1"/>
        <v>-24.402650425005021</v>
      </c>
      <c r="I6" s="3" t="s">
        <v>52</v>
      </c>
    </row>
    <row r="7" spans="1:9" x14ac:dyDescent="0.25">
      <c r="A7" s="2" t="s">
        <v>3</v>
      </c>
      <c r="B7" s="49">
        <v>2792</v>
      </c>
      <c r="C7" s="49">
        <v>6467</v>
      </c>
      <c r="D7" s="53">
        <v>2.3162607450000001</v>
      </c>
      <c r="E7" s="44">
        <f>B7-[1]Květen!$B7</f>
        <v>-58</v>
      </c>
      <c r="F7" s="71">
        <f t="shared" si="0"/>
        <v>-2.0773638968481376</v>
      </c>
      <c r="G7" s="70">
        <f>C7-[1]Květen!$C7</f>
        <v>-498</v>
      </c>
      <c r="H7" s="71">
        <f t="shared" si="1"/>
        <v>-7.7006339879387671</v>
      </c>
      <c r="I7" s="3" t="s">
        <v>53</v>
      </c>
    </row>
    <row r="8" spans="1:9" x14ac:dyDescent="0.25">
      <c r="A8" s="2" t="s">
        <v>4</v>
      </c>
      <c r="B8" s="49">
        <v>6242</v>
      </c>
      <c r="C8" s="49">
        <v>18564</v>
      </c>
      <c r="D8" s="53">
        <v>2.9740467799000001</v>
      </c>
      <c r="E8" s="44">
        <f>B8-[1]Květen!$B8</f>
        <v>-488</v>
      </c>
      <c r="F8" s="71">
        <f t="shared" si="0"/>
        <v>-7.8180070490227491</v>
      </c>
      <c r="G8" s="70">
        <f>C8-[1]Květen!$C8</f>
        <v>-1832</v>
      </c>
      <c r="H8" s="71">
        <f t="shared" si="1"/>
        <v>-9.8685628097392808</v>
      </c>
      <c r="I8" s="3" t="s">
        <v>57</v>
      </c>
    </row>
    <row r="9" spans="1:9" x14ac:dyDescent="0.25">
      <c r="A9" s="2" t="s">
        <v>5</v>
      </c>
      <c r="B9" s="49">
        <v>883</v>
      </c>
      <c r="C9" s="49">
        <v>2361</v>
      </c>
      <c r="D9" s="53">
        <v>2.6738391845999998</v>
      </c>
      <c r="E9" s="44">
        <f>B9-[1]Květen!$B9</f>
        <v>-73</v>
      </c>
      <c r="F9" s="71">
        <f t="shared" si="0"/>
        <v>-8.2672706681766712</v>
      </c>
      <c r="G9" s="70">
        <f>C9-[1]Květen!$C9</f>
        <v>-101</v>
      </c>
      <c r="H9" s="71">
        <f t="shared" si="1"/>
        <v>-4.2778483693350271</v>
      </c>
      <c r="I9" s="3" t="s">
        <v>59</v>
      </c>
    </row>
    <row r="10" spans="1:9" x14ac:dyDescent="0.25">
      <c r="A10" s="2" t="s">
        <v>6</v>
      </c>
      <c r="B10" s="49">
        <v>5858</v>
      </c>
      <c r="C10" s="49">
        <v>15873</v>
      </c>
      <c r="D10" s="53">
        <v>2.7096278592999998</v>
      </c>
      <c r="E10" s="44">
        <f>B10-[1]Květen!$B10</f>
        <v>26</v>
      </c>
      <c r="F10" s="71">
        <f t="shared" si="0"/>
        <v>0.44383748719699556</v>
      </c>
      <c r="G10" s="70">
        <f>C10-[1]Květen!$C10</f>
        <v>-977</v>
      </c>
      <c r="H10" s="71">
        <f t="shared" si="1"/>
        <v>-6.1551061551061546</v>
      </c>
      <c r="I10" s="3" t="s">
        <v>60</v>
      </c>
    </row>
    <row r="11" spans="1:9" x14ac:dyDescent="0.25">
      <c r="A11" s="2" t="s">
        <v>7</v>
      </c>
      <c r="B11" s="49">
        <v>21446</v>
      </c>
      <c r="C11" s="49">
        <v>56663</v>
      </c>
      <c r="D11" s="53">
        <v>2.6421244055000002</v>
      </c>
      <c r="E11" s="44">
        <f>B11-[1]Květen!$B11</f>
        <v>-2219</v>
      </c>
      <c r="F11" s="71">
        <f t="shared" si="0"/>
        <v>-10.346917840156673</v>
      </c>
      <c r="G11" s="70">
        <f>C11-[1]Květen!$C11</f>
        <v>-2709</v>
      </c>
      <c r="H11" s="71">
        <f t="shared" si="1"/>
        <v>-4.7808975874909549</v>
      </c>
      <c r="I11" s="3" t="s">
        <v>61</v>
      </c>
    </row>
    <row r="12" spans="1:9" x14ac:dyDescent="0.25">
      <c r="A12" s="2" t="s">
        <v>8</v>
      </c>
      <c r="B12" s="49">
        <v>2889</v>
      </c>
      <c r="C12" s="49">
        <v>6059</v>
      </c>
      <c r="D12" s="53">
        <v>2.0972654897999998</v>
      </c>
      <c r="E12" s="44">
        <f>B12-[1]Květen!$B12</f>
        <v>703</v>
      </c>
      <c r="F12" s="71">
        <f t="shared" si="0"/>
        <v>24.33367947386639</v>
      </c>
      <c r="G12" s="70">
        <f>C12-[1]Květen!$C12</f>
        <v>1587</v>
      </c>
      <c r="H12" s="71">
        <f t="shared" si="1"/>
        <v>26.192440996864168</v>
      </c>
      <c r="I12" s="3" t="s">
        <v>62</v>
      </c>
    </row>
    <row r="13" spans="1:9" x14ac:dyDescent="0.25">
      <c r="A13" s="2" t="s">
        <v>9</v>
      </c>
      <c r="B13" s="49">
        <v>3523</v>
      </c>
      <c r="C13" s="49">
        <v>8874</v>
      </c>
      <c r="D13" s="53">
        <v>2.5188759580000002</v>
      </c>
      <c r="E13" s="44">
        <f>B13-[1]Květen!$B13</f>
        <v>30</v>
      </c>
      <c r="F13" s="71">
        <f t="shared" si="0"/>
        <v>0.85154697700823168</v>
      </c>
      <c r="G13" s="70">
        <f>C13-[1]Květen!$C13</f>
        <v>147</v>
      </c>
      <c r="H13" s="71">
        <f t="shared" si="1"/>
        <v>1.656524678837052</v>
      </c>
      <c r="I13" s="3" t="s">
        <v>63</v>
      </c>
    </row>
    <row r="14" spans="1:9" x14ac:dyDescent="0.25">
      <c r="A14" s="2" t="s">
        <v>10</v>
      </c>
      <c r="B14" s="49">
        <v>710</v>
      </c>
      <c r="C14" s="49">
        <v>2064</v>
      </c>
      <c r="D14" s="53">
        <v>2.9070422534999998</v>
      </c>
      <c r="E14" s="44">
        <f>B14-[1]Květen!$B14</f>
        <v>359</v>
      </c>
      <c r="F14" s="71">
        <f t="shared" si="0"/>
        <v>50.563380281690144</v>
      </c>
      <c r="G14" s="70">
        <f>C14-[1]Květen!$C14</f>
        <v>1326</v>
      </c>
      <c r="H14" s="71">
        <f t="shared" si="1"/>
        <v>64.244186046511629</v>
      </c>
      <c r="I14" s="3" t="s">
        <v>64</v>
      </c>
    </row>
    <row r="15" spans="1:9" x14ac:dyDescent="0.25">
      <c r="A15" s="2" t="s">
        <v>11</v>
      </c>
      <c r="B15" s="49">
        <v>22470</v>
      </c>
      <c r="C15" s="49">
        <v>61009</v>
      </c>
      <c r="D15" s="53">
        <v>2.7151312862000001</v>
      </c>
      <c r="E15" s="44">
        <f>B15-[1]Květen!$B15</f>
        <v>-568</v>
      </c>
      <c r="F15" s="71">
        <f t="shared" si="0"/>
        <v>-2.5278148642634624</v>
      </c>
      <c r="G15" s="70">
        <f>C15-[1]Květen!$C15</f>
        <v>-2544</v>
      </c>
      <c r="H15" s="71">
        <f t="shared" si="1"/>
        <v>-4.1698765755872085</v>
      </c>
      <c r="I15" s="3" t="s">
        <v>65</v>
      </c>
    </row>
    <row r="16" spans="1:9" x14ac:dyDescent="0.25">
      <c r="A16" s="2" t="s">
        <v>13</v>
      </c>
      <c r="B16" s="49">
        <v>349</v>
      </c>
      <c r="C16" s="49">
        <v>849</v>
      </c>
      <c r="D16" s="53">
        <v>2.4326647563999999</v>
      </c>
      <c r="E16" s="44">
        <f>B16-[1]Květen!$B16</f>
        <v>30</v>
      </c>
      <c r="F16" s="71">
        <f t="shared" si="0"/>
        <v>8.5959885386819472</v>
      </c>
      <c r="G16" s="70">
        <f>C16-[1]Květen!$C16</f>
        <v>41</v>
      </c>
      <c r="H16" s="71">
        <f t="shared" si="1"/>
        <v>4.8292108362779746</v>
      </c>
      <c r="I16" s="3" t="s">
        <v>67</v>
      </c>
    </row>
    <row r="17" spans="1:9" x14ac:dyDescent="0.25">
      <c r="A17" s="2" t="s">
        <v>14</v>
      </c>
      <c r="B17" s="49">
        <v>1256</v>
      </c>
      <c r="C17" s="49">
        <v>2967</v>
      </c>
      <c r="D17" s="53">
        <v>2.3622611464999999</v>
      </c>
      <c r="E17" s="44">
        <f>B17-[1]Květen!$B17</f>
        <v>75</v>
      </c>
      <c r="F17" s="71">
        <f t="shared" si="0"/>
        <v>5.9713375796178347</v>
      </c>
      <c r="G17" s="70">
        <f>C17-[1]Květen!$C17</f>
        <v>496</v>
      </c>
      <c r="H17" s="71">
        <f t="shared" si="1"/>
        <v>16.71722278395686</v>
      </c>
      <c r="I17" s="3" t="s">
        <v>68</v>
      </c>
    </row>
    <row r="18" spans="1:9" x14ac:dyDescent="0.25">
      <c r="A18" s="2" t="s">
        <v>15</v>
      </c>
      <c r="B18" s="49">
        <v>846</v>
      </c>
      <c r="C18" s="49">
        <v>1999</v>
      </c>
      <c r="D18" s="53">
        <v>2.3628841608000002</v>
      </c>
      <c r="E18" s="44">
        <f>B18-[1]Květen!$B18</f>
        <v>-257</v>
      </c>
      <c r="F18" s="71">
        <f t="shared" si="0"/>
        <v>-30.378250591016549</v>
      </c>
      <c r="G18" s="70">
        <f>C18-[1]Květen!$C18</f>
        <v>-442</v>
      </c>
      <c r="H18" s="71">
        <f t="shared" si="1"/>
        <v>-22.111055527763881</v>
      </c>
      <c r="I18" s="3" t="s">
        <v>69</v>
      </c>
    </row>
    <row r="19" spans="1:9" x14ac:dyDescent="0.25">
      <c r="A19" s="2" t="s">
        <v>16</v>
      </c>
      <c r="B19" s="49">
        <v>439</v>
      </c>
      <c r="C19" s="49">
        <v>1247</v>
      </c>
      <c r="D19" s="53">
        <v>2.8405466970000002</v>
      </c>
      <c r="E19" s="44">
        <f>B19-[1]Květen!$B19</f>
        <v>-46</v>
      </c>
      <c r="F19" s="71">
        <f t="shared" si="0"/>
        <v>-10.478359908883828</v>
      </c>
      <c r="G19" s="70">
        <f>C19-[1]Květen!$C19</f>
        <v>-84</v>
      </c>
      <c r="H19" s="71">
        <f t="shared" si="1"/>
        <v>-6.7361668003207695</v>
      </c>
      <c r="I19" s="3" t="s">
        <v>70</v>
      </c>
    </row>
    <row r="20" spans="1:9" x14ac:dyDescent="0.25">
      <c r="A20" s="2" t="s">
        <v>17</v>
      </c>
      <c r="B20" s="49">
        <v>106</v>
      </c>
      <c r="C20" s="49">
        <v>265</v>
      </c>
      <c r="D20" s="53">
        <v>2.5</v>
      </c>
      <c r="E20" s="44">
        <f>B20-[1]Květen!$B20</f>
        <v>69</v>
      </c>
      <c r="F20" s="71">
        <f t="shared" si="0"/>
        <v>65.094339622641513</v>
      </c>
      <c r="G20" s="70">
        <f>C20-[1]Květen!$C20</f>
        <v>174</v>
      </c>
      <c r="H20" s="71">
        <f t="shared" si="1"/>
        <v>65.660377358490564</v>
      </c>
      <c r="I20" s="3" t="s">
        <v>71</v>
      </c>
    </row>
    <row r="21" spans="1:9" x14ac:dyDescent="0.25">
      <c r="A21" s="2" t="s">
        <v>18</v>
      </c>
      <c r="B21" s="49">
        <v>9177</v>
      </c>
      <c r="C21" s="49">
        <v>19275</v>
      </c>
      <c r="D21" s="53">
        <v>2.1003595946</v>
      </c>
      <c r="E21" s="44">
        <f>B21-[1]Květen!$B21</f>
        <v>697</v>
      </c>
      <c r="F21" s="71">
        <f t="shared" si="0"/>
        <v>7.5950746431295624</v>
      </c>
      <c r="G21" s="70">
        <f>C21-[1]Květen!$C21</f>
        <v>1815</v>
      </c>
      <c r="H21" s="71">
        <f t="shared" si="1"/>
        <v>9.4163424124513622</v>
      </c>
      <c r="I21" s="3" t="s">
        <v>72</v>
      </c>
    </row>
    <row r="22" spans="1:9" x14ac:dyDescent="0.25">
      <c r="A22" s="2" t="s">
        <v>19</v>
      </c>
      <c r="B22" s="49">
        <v>270</v>
      </c>
      <c r="C22" s="49">
        <v>833</v>
      </c>
      <c r="D22" s="53">
        <v>3.0851851851999998</v>
      </c>
      <c r="E22" s="44">
        <f>B22-[1]Květen!$B22</f>
        <v>-67</v>
      </c>
      <c r="F22" s="71">
        <f t="shared" si="0"/>
        <v>-24.814814814814813</v>
      </c>
      <c r="G22" s="70">
        <f>C22-[1]Květen!$C22</f>
        <v>-371</v>
      </c>
      <c r="H22" s="71">
        <f t="shared" si="1"/>
        <v>-44.537815126050425</v>
      </c>
      <c r="I22" s="3" t="s">
        <v>19</v>
      </c>
    </row>
    <row r="23" spans="1:9" x14ac:dyDescent="0.25">
      <c r="A23" s="2" t="s">
        <v>20</v>
      </c>
      <c r="B23" s="49">
        <v>95545</v>
      </c>
      <c r="C23" s="49">
        <v>217621</v>
      </c>
      <c r="D23" s="53">
        <v>2.277680674</v>
      </c>
      <c r="E23" s="44">
        <f>B23-[1]Květen!$B23</f>
        <v>11341</v>
      </c>
      <c r="F23" s="71">
        <f t="shared" si="0"/>
        <v>11.869799570882829</v>
      </c>
      <c r="G23" s="70">
        <f>C23-[1]Květen!$C23</f>
        <v>23656</v>
      </c>
      <c r="H23" s="71">
        <f t="shared" si="1"/>
        <v>10.870274467997113</v>
      </c>
      <c r="I23" s="3" t="s">
        <v>73</v>
      </c>
    </row>
    <row r="24" spans="1:9" x14ac:dyDescent="0.25">
      <c r="A24" s="2" t="s">
        <v>21</v>
      </c>
      <c r="B24" s="49">
        <v>14748</v>
      </c>
      <c r="C24" s="49">
        <v>39262</v>
      </c>
      <c r="D24" s="53">
        <v>2.6621914836</v>
      </c>
      <c r="E24" s="44">
        <f>B24-[1]Květen!$B24</f>
        <v>2946</v>
      </c>
      <c r="F24" s="71">
        <f t="shared" si="0"/>
        <v>19.975589910496339</v>
      </c>
      <c r="G24" s="70">
        <f>C24-[1]Květen!$C24</f>
        <v>9902</v>
      </c>
      <c r="H24" s="71">
        <f t="shared" si="1"/>
        <v>25.220314808211501</v>
      </c>
      <c r="I24" s="3" t="s">
        <v>83</v>
      </c>
    </row>
    <row r="25" spans="1:9" x14ac:dyDescent="0.25">
      <c r="A25" s="2" t="s">
        <v>22</v>
      </c>
      <c r="B25" s="49">
        <v>6356</v>
      </c>
      <c r="C25" s="49">
        <v>18992</v>
      </c>
      <c r="D25" s="53">
        <v>2.9880427942000001</v>
      </c>
      <c r="E25" s="44">
        <f>B25-[1]Květen!$B25</f>
        <v>472</v>
      </c>
      <c r="F25" s="71">
        <f t="shared" si="0"/>
        <v>7.426054122089365</v>
      </c>
      <c r="G25" s="70">
        <f>C25-[1]Květen!$C25</f>
        <v>1639</v>
      </c>
      <c r="H25" s="71">
        <f t="shared" si="1"/>
        <v>8.6299494524010107</v>
      </c>
      <c r="I25" s="3" t="s">
        <v>74</v>
      </c>
    </row>
    <row r="26" spans="1:9" x14ac:dyDescent="0.25">
      <c r="A26" s="2" t="s">
        <v>23</v>
      </c>
      <c r="B26" s="49">
        <v>30869</v>
      </c>
      <c r="C26" s="49">
        <v>62134</v>
      </c>
      <c r="D26" s="53">
        <v>2.0128284039</v>
      </c>
      <c r="E26" s="44">
        <f>B26-[1]Květen!$B26</f>
        <v>5257</v>
      </c>
      <c r="F26" s="71">
        <f t="shared" si="0"/>
        <v>17.030030127312191</v>
      </c>
      <c r="G26" s="70">
        <f>C26-[1]Květen!$C26</f>
        <v>11402</v>
      </c>
      <c r="H26" s="71">
        <f t="shared" si="1"/>
        <v>18.350661473589337</v>
      </c>
      <c r="I26" s="3" t="s">
        <v>75</v>
      </c>
    </row>
    <row r="27" spans="1:9" x14ac:dyDescent="0.25">
      <c r="A27" s="2" t="s">
        <v>24</v>
      </c>
      <c r="B27" s="49">
        <v>2717</v>
      </c>
      <c r="C27" s="49">
        <v>7063</v>
      </c>
      <c r="D27" s="53">
        <v>2.5995583363999999</v>
      </c>
      <c r="E27" s="44">
        <f>B27-[1]Květen!$B27</f>
        <v>165</v>
      </c>
      <c r="F27" s="71">
        <f t="shared" si="0"/>
        <v>6.0728744939271255</v>
      </c>
      <c r="G27" s="70">
        <f>C27-[1]Květen!$C27</f>
        <v>202</v>
      </c>
      <c r="H27" s="71">
        <f t="shared" si="1"/>
        <v>2.8599745150785787</v>
      </c>
      <c r="I27" s="3" t="s">
        <v>76</v>
      </c>
    </row>
    <row r="28" spans="1:9" x14ac:dyDescent="0.25">
      <c r="A28" s="2" t="s">
        <v>25</v>
      </c>
      <c r="B28" s="49">
        <v>15579</v>
      </c>
      <c r="C28" s="49">
        <v>31064</v>
      </c>
      <c r="D28" s="53">
        <v>1.9939662365999999</v>
      </c>
      <c r="E28" s="44">
        <f>B28-[1]Květen!$B28</f>
        <v>1907</v>
      </c>
      <c r="F28" s="71">
        <f t="shared" si="0"/>
        <v>12.240837024199243</v>
      </c>
      <c r="G28" s="70">
        <f>C28-[1]Květen!$C28</f>
        <v>2805</v>
      </c>
      <c r="H28" s="71">
        <f t="shared" si="1"/>
        <v>9.0297450424929178</v>
      </c>
      <c r="I28" s="3" t="s">
        <v>77</v>
      </c>
    </row>
    <row r="29" spans="1:9" x14ac:dyDescent="0.25">
      <c r="A29" s="2" t="s">
        <v>26</v>
      </c>
      <c r="B29" s="49">
        <v>5027</v>
      </c>
      <c r="C29" s="49">
        <v>11865</v>
      </c>
      <c r="D29" s="53">
        <v>2.3602546250000001</v>
      </c>
      <c r="E29" s="44">
        <f>B29-[1]Květen!$B29</f>
        <v>315</v>
      </c>
      <c r="F29" s="71">
        <f t="shared" si="0"/>
        <v>6.2661627213049531</v>
      </c>
      <c r="G29" s="70">
        <f>C29-[1]Květen!$C29</f>
        <v>1119</v>
      </c>
      <c r="H29" s="71">
        <f t="shared" si="1"/>
        <v>9.4310998735777503</v>
      </c>
      <c r="I29" s="3" t="s">
        <v>78</v>
      </c>
    </row>
    <row r="30" spans="1:9" x14ac:dyDescent="0.25">
      <c r="A30" s="2" t="s">
        <v>27</v>
      </c>
      <c r="B30" s="49">
        <v>30203</v>
      </c>
      <c r="C30" s="49">
        <v>115149</v>
      </c>
      <c r="D30" s="53">
        <v>3.8125020692999998</v>
      </c>
      <c r="E30" s="44">
        <f>B30-[1]Květen!$B30</f>
        <v>-3324</v>
      </c>
      <c r="F30" s="71">
        <f t="shared" si="0"/>
        <v>-11.005529252061054</v>
      </c>
      <c r="G30" s="70">
        <f>C30-[1]Květen!$C30</f>
        <v>-23173</v>
      </c>
      <c r="H30" s="71">
        <f t="shared" si="1"/>
        <v>-20.124360611034398</v>
      </c>
      <c r="I30" s="3" t="s">
        <v>79</v>
      </c>
    </row>
    <row r="31" spans="1:9" x14ac:dyDescent="0.25">
      <c r="A31" s="2" t="s">
        <v>28</v>
      </c>
      <c r="B31" s="49">
        <v>2186</v>
      </c>
      <c r="C31" s="49">
        <v>5504</v>
      </c>
      <c r="D31" s="53">
        <v>2.5178408051000001</v>
      </c>
      <c r="E31" s="44">
        <f>B31-[1]Květen!$B31</f>
        <v>-20</v>
      </c>
      <c r="F31" s="71">
        <f t="shared" si="0"/>
        <v>-0.91491308325709064</v>
      </c>
      <c r="G31" s="70">
        <f>C31-[1]Květen!$C31</f>
        <v>-340</v>
      </c>
      <c r="H31" s="71">
        <f t="shared" si="1"/>
        <v>-6.1773255813953485</v>
      </c>
      <c r="I31" s="3" t="s">
        <v>80</v>
      </c>
    </row>
    <row r="32" spans="1:9" x14ac:dyDescent="0.25">
      <c r="A32" s="2" t="s">
        <v>29</v>
      </c>
      <c r="B32" s="49">
        <v>24783</v>
      </c>
      <c r="C32" s="49">
        <v>45871</v>
      </c>
      <c r="D32" s="53">
        <v>1.8509058628999999</v>
      </c>
      <c r="E32" s="44">
        <f>B32-[1]Květen!$B32</f>
        <v>-496</v>
      </c>
      <c r="F32" s="71">
        <f t="shared" si="0"/>
        <v>-2.0013719081628536</v>
      </c>
      <c r="G32" s="70">
        <f>C32-[1]Květen!$C32</f>
        <v>-1093</v>
      </c>
      <c r="H32" s="71">
        <f t="shared" si="1"/>
        <v>-2.3827690697826513</v>
      </c>
      <c r="I32" s="3" t="s">
        <v>81</v>
      </c>
    </row>
    <row r="33" spans="1:9" x14ac:dyDescent="0.25">
      <c r="A33" s="2" t="s">
        <v>30</v>
      </c>
      <c r="B33" s="49">
        <v>1741</v>
      </c>
      <c r="C33" s="49">
        <v>3569</v>
      </c>
      <c r="D33" s="53">
        <v>2.0499712808999999</v>
      </c>
      <c r="E33" s="44">
        <f>B33-[1]Květen!$B33</f>
        <v>-731</v>
      </c>
      <c r="F33" s="71">
        <f t="shared" si="0"/>
        <v>-41.98736358414704</v>
      </c>
      <c r="G33" s="70">
        <f>C33-[1]Květen!$C33</f>
        <v>-1573</v>
      </c>
      <c r="H33" s="71">
        <f t="shared" si="1"/>
        <v>-44.073970299803868</v>
      </c>
      <c r="I33" s="3" t="s">
        <v>82</v>
      </c>
    </row>
    <row r="34" spans="1:9" x14ac:dyDescent="0.25">
      <c r="A34" s="4" t="s">
        <v>31</v>
      </c>
      <c r="B34" s="49">
        <v>32968</v>
      </c>
      <c r="C34" s="49">
        <v>83442</v>
      </c>
      <c r="D34" s="53">
        <v>2.5309997573</v>
      </c>
      <c r="E34" s="44">
        <f>B34-[1]Květen!$B34</f>
        <v>1525</v>
      </c>
      <c r="F34" s="71">
        <f t="shared" si="0"/>
        <v>4.6256976462023776</v>
      </c>
      <c r="G34" s="70">
        <f>C34-[1]Květen!$C34</f>
        <v>5037</v>
      </c>
      <c r="H34" s="71">
        <f t="shared" si="1"/>
        <v>6.036528367009419</v>
      </c>
      <c r="I34" s="3" t="s">
        <v>84</v>
      </c>
    </row>
    <row r="35" spans="1:9" x14ac:dyDescent="0.25">
      <c r="A35" s="2" t="s">
        <v>12</v>
      </c>
      <c r="B35" s="49">
        <v>2376</v>
      </c>
      <c r="C35" s="49">
        <v>6418</v>
      </c>
      <c r="D35" s="53">
        <v>2.7011784512000001</v>
      </c>
      <c r="E35" s="44">
        <f>B35-[1]Květen!$B35</f>
        <v>142</v>
      </c>
      <c r="F35" s="71">
        <f t="shared" si="0"/>
        <v>5.9764309764309766</v>
      </c>
      <c r="G35" s="70">
        <f>C35-[1]Květen!$C35</f>
        <v>-106</v>
      </c>
      <c r="H35" s="71">
        <f t="shared" si="1"/>
        <v>-1.6516048613275165</v>
      </c>
      <c r="I35" s="3" t="s">
        <v>66</v>
      </c>
    </row>
    <row r="36" spans="1:9" x14ac:dyDescent="0.25">
      <c r="A36" s="2" t="s">
        <v>32</v>
      </c>
      <c r="B36" s="49">
        <v>15676</v>
      </c>
      <c r="C36" s="49">
        <v>42180</v>
      </c>
      <c r="D36" s="53">
        <v>2.6907374329999998</v>
      </c>
      <c r="E36" s="44">
        <f>B36-[1]Květen!$B36</f>
        <v>1074</v>
      </c>
      <c r="F36" s="71">
        <f t="shared" si="0"/>
        <v>6.8512375606021942</v>
      </c>
      <c r="G36" s="70">
        <f>C36-[1]Květen!$C36</f>
        <v>4333</v>
      </c>
      <c r="H36" s="71">
        <f t="shared" si="1"/>
        <v>10.272641062114745</v>
      </c>
      <c r="I36" s="3" t="s">
        <v>85</v>
      </c>
    </row>
    <row r="37" spans="1:9" x14ac:dyDescent="0.25">
      <c r="A37" s="2" t="s">
        <v>33</v>
      </c>
      <c r="B37" s="49">
        <v>13199</v>
      </c>
      <c r="C37" s="49">
        <v>36889</v>
      </c>
      <c r="D37" s="53">
        <v>2.7948329419000002</v>
      </c>
      <c r="E37" s="44">
        <f>B37-[1]Květen!$B37</f>
        <v>166</v>
      </c>
      <c r="F37" s="71">
        <f t="shared" si="0"/>
        <v>1.2576710356845215</v>
      </c>
      <c r="G37" s="70">
        <f>C37-[1]Květen!$C37</f>
        <v>312</v>
      </c>
      <c r="H37" s="71">
        <f t="shared" si="1"/>
        <v>0.84578058499823805</v>
      </c>
      <c r="I37" s="3" t="s">
        <v>86</v>
      </c>
    </row>
    <row r="38" spans="1:9" x14ac:dyDescent="0.25">
      <c r="A38" s="2" t="s">
        <v>34</v>
      </c>
      <c r="B38" s="49">
        <v>8103</v>
      </c>
      <c r="C38" s="49">
        <v>20177</v>
      </c>
      <c r="D38" s="53">
        <v>2.4900654079</v>
      </c>
      <c r="E38" s="44">
        <f>B38-[1]Květen!$B38</f>
        <v>715</v>
      </c>
      <c r="F38" s="71">
        <f t="shared" si="0"/>
        <v>8.8238923855362206</v>
      </c>
      <c r="G38" s="70">
        <f>C38-[1]Květen!$C38</f>
        <v>1680</v>
      </c>
      <c r="H38" s="71">
        <f t="shared" si="1"/>
        <v>8.3263121375823967</v>
      </c>
      <c r="I38" s="3" t="s">
        <v>87</v>
      </c>
    </row>
    <row r="39" spans="1:9" x14ac:dyDescent="0.25">
      <c r="A39" s="2" t="s">
        <v>35</v>
      </c>
      <c r="B39" s="49">
        <v>6400</v>
      </c>
      <c r="C39" s="49">
        <v>16198</v>
      </c>
      <c r="D39" s="53">
        <v>2.5309374999999998</v>
      </c>
      <c r="E39" s="44">
        <f>B39-[1]Květen!$B39</f>
        <v>-1667</v>
      </c>
      <c r="F39" s="71">
        <f t="shared" si="0"/>
        <v>-26.046875000000004</v>
      </c>
      <c r="G39" s="70">
        <f>C39-[1]Květen!$C39</f>
        <v>-3132</v>
      </c>
      <c r="H39" s="71">
        <f t="shared" si="1"/>
        <v>-19.335720459315965</v>
      </c>
      <c r="I39" s="3" t="s">
        <v>88</v>
      </c>
    </row>
    <row r="40" spans="1:9" x14ac:dyDescent="0.25">
      <c r="A40" s="2" t="s">
        <v>36</v>
      </c>
      <c r="B40" s="49">
        <v>10930</v>
      </c>
      <c r="C40" s="49">
        <v>23552</v>
      </c>
      <c r="D40" s="53">
        <v>2.1548032937000001</v>
      </c>
      <c r="E40" s="44">
        <f>B40-[1]Květen!$B40</f>
        <v>3126</v>
      </c>
      <c r="F40" s="71">
        <f t="shared" si="0"/>
        <v>28.600182982616651</v>
      </c>
      <c r="G40" s="70">
        <f>C40-[1]Květen!$C40</f>
        <v>4155</v>
      </c>
      <c r="H40" s="71">
        <f t="shared" si="1"/>
        <v>17.641813858695652</v>
      </c>
      <c r="I40" s="3" t="s">
        <v>89</v>
      </c>
    </row>
    <row r="41" spans="1:9" x14ac:dyDescent="0.25">
      <c r="A41" s="2" t="s">
        <v>37</v>
      </c>
      <c r="B41" s="49">
        <v>8203</v>
      </c>
      <c r="C41" s="49">
        <v>18979</v>
      </c>
      <c r="D41" s="53">
        <v>2.313665732</v>
      </c>
      <c r="E41" s="44">
        <f>B41-[1]Květen!$B41</f>
        <v>-450</v>
      </c>
      <c r="F41" s="71">
        <f t="shared" si="0"/>
        <v>-5.4857978788248207</v>
      </c>
      <c r="G41" s="70">
        <f>C41-[1]Květen!$C41</f>
        <v>-1748</v>
      </c>
      <c r="H41" s="71">
        <f t="shared" si="1"/>
        <v>-9.2101796722693496</v>
      </c>
      <c r="I41" s="3" t="s">
        <v>90</v>
      </c>
    </row>
    <row r="42" spans="1:9" x14ac:dyDescent="0.25">
      <c r="A42" s="2" t="s">
        <v>38</v>
      </c>
      <c r="B42" s="49">
        <v>7897</v>
      </c>
      <c r="C42" s="49">
        <v>20573</v>
      </c>
      <c r="D42" s="53">
        <v>2.6051665189</v>
      </c>
      <c r="E42" s="44">
        <f>B42-[1]Květen!$B42</f>
        <v>-541</v>
      </c>
      <c r="F42" s="71">
        <f t="shared" si="0"/>
        <v>-6.8507027985310875</v>
      </c>
      <c r="G42" s="70">
        <f>C42-[1]Květen!$C42</f>
        <v>-442</v>
      </c>
      <c r="H42" s="71">
        <f t="shared" si="1"/>
        <v>-2.1484469936324309</v>
      </c>
      <c r="I42" s="3" t="s">
        <v>91</v>
      </c>
    </row>
    <row r="43" spans="1:9" x14ac:dyDescent="0.25">
      <c r="A43" s="2" t="s">
        <v>39</v>
      </c>
      <c r="B43" s="49">
        <v>51669</v>
      </c>
      <c r="C43" s="49">
        <v>130596</v>
      </c>
      <c r="D43" s="53">
        <v>2.5275503687</v>
      </c>
      <c r="E43" s="44">
        <f>B43-[1]Květen!$B43</f>
        <v>-1788</v>
      </c>
      <c r="F43" s="71">
        <f t="shared" si="0"/>
        <v>-3.4604888811473029</v>
      </c>
      <c r="G43" s="70">
        <f>C43-[1]Květen!$C43</f>
        <v>1415</v>
      </c>
      <c r="H43" s="71">
        <f t="shared" si="1"/>
        <v>1.0834941345829887</v>
      </c>
      <c r="I43" s="3" t="s">
        <v>39</v>
      </c>
    </row>
    <row r="44" spans="1:9" x14ac:dyDescent="0.25">
      <c r="A44" s="2" t="s">
        <v>40</v>
      </c>
      <c r="B44" s="49">
        <v>5705</v>
      </c>
      <c r="C44" s="49">
        <v>15211</v>
      </c>
      <c r="D44" s="53">
        <v>2.6662576687000001</v>
      </c>
      <c r="E44" s="44">
        <f>B44-[1]Květen!$B44</f>
        <v>-992</v>
      </c>
      <c r="F44" s="71">
        <f t="shared" si="0"/>
        <v>-17.388255915863276</v>
      </c>
      <c r="G44" s="70">
        <f>C44-[1]Květen!$C44</f>
        <v>-2056</v>
      </c>
      <c r="H44" s="71">
        <f t="shared" si="1"/>
        <v>-13.516534087173756</v>
      </c>
      <c r="I44" s="3" t="s">
        <v>92</v>
      </c>
    </row>
    <row r="45" spans="1:9" x14ac:dyDescent="0.25">
      <c r="A45" s="2" t="s">
        <v>41</v>
      </c>
      <c r="B45" s="49">
        <v>3227</v>
      </c>
      <c r="C45" s="49">
        <v>8545</v>
      </c>
      <c r="D45" s="53">
        <v>2.6479702509999998</v>
      </c>
      <c r="E45" s="44">
        <f>B45-[1]Květen!$B45</f>
        <v>46</v>
      </c>
      <c r="F45" s="71">
        <f t="shared" si="0"/>
        <v>1.4254725751471955</v>
      </c>
      <c r="G45" s="70">
        <f>C45-[1]Květen!$C45</f>
        <v>1265</v>
      </c>
      <c r="H45" s="71">
        <f t="shared" si="1"/>
        <v>14.803978935049736</v>
      </c>
      <c r="I45" s="3" t="s">
        <v>93</v>
      </c>
    </row>
    <row r="46" spans="1:9" x14ac:dyDescent="0.25">
      <c r="A46" s="2" t="s">
        <v>42</v>
      </c>
      <c r="B46" s="49">
        <v>8924</v>
      </c>
      <c r="C46" s="49">
        <v>21423</v>
      </c>
      <c r="D46" s="53">
        <v>2.4006051097999999</v>
      </c>
      <c r="E46" s="44">
        <f>B46-[1]Květen!$B46</f>
        <v>-2290</v>
      </c>
      <c r="F46" s="71">
        <f t="shared" si="0"/>
        <v>-25.661138502913495</v>
      </c>
      <c r="G46" s="70">
        <f>C46-[1]Květen!$C46</f>
        <v>-5690</v>
      </c>
      <c r="H46" s="71">
        <f t="shared" si="1"/>
        <v>-26.560238995472158</v>
      </c>
      <c r="I46" s="3" t="s">
        <v>94</v>
      </c>
    </row>
    <row r="47" spans="1:9" x14ac:dyDescent="0.25">
      <c r="A47" s="2" t="s">
        <v>43</v>
      </c>
      <c r="B47" s="49">
        <v>30688</v>
      </c>
      <c r="C47" s="49">
        <v>50744</v>
      </c>
      <c r="D47" s="53">
        <v>1.6535453597000001</v>
      </c>
      <c r="E47" s="44">
        <f>B47-[1]Květen!$B47</f>
        <v>1704</v>
      </c>
      <c r="F47" s="71">
        <f t="shared" si="0"/>
        <v>5.5526590198123049</v>
      </c>
      <c r="G47" s="70">
        <f>C47-[1]Květen!$C47</f>
        <v>1423</v>
      </c>
      <c r="H47" s="71">
        <f t="shared" si="1"/>
        <v>2.8042724262967047</v>
      </c>
      <c r="I47" s="3" t="s">
        <v>95</v>
      </c>
    </row>
    <row r="48" spans="1:9" x14ac:dyDescent="0.25">
      <c r="A48" s="2" t="s">
        <v>58</v>
      </c>
      <c r="B48" s="49">
        <v>11608</v>
      </c>
      <c r="C48" s="49">
        <v>26522</v>
      </c>
      <c r="D48" s="53">
        <v>2.2848035837</v>
      </c>
      <c r="E48" s="44">
        <f>B48-[1]Květen!$B48</f>
        <v>-116</v>
      </c>
      <c r="F48" s="71">
        <f t="shared" si="0"/>
        <v>-0.99931082012405226</v>
      </c>
      <c r="G48" s="70">
        <f>C48-[1]Květen!$C48</f>
        <v>-1240</v>
      </c>
      <c r="H48" s="71">
        <f t="shared" si="1"/>
        <v>-4.675363848880175</v>
      </c>
      <c r="I48" s="3" t="s">
        <v>96</v>
      </c>
    </row>
    <row r="49" spans="1:9" x14ac:dyDescent="0.25">
      <c r="A49" s="2" t="s">
        <v>44</v>
      </c>
      <c r="B49" s="49">
        <v>10280</v>
      </c>
      <c r="C49" s="49">
        <v>32389</v>
      </c>
      <c r="D49" s="53">
        <v>3.1506809338999999</v>
      </c>
      <c r="E49" s="44">
        <f>B49-[1]Květen!$B49</f>
        <v>-1043</v>
      </c>
      <c r="F49" s="71">
        <f t="shared" si="0"/>
        <v>-10.145914396887159</v>
      </c>
      <c r="G49" s="70">
        <f>C49-[1]Květen!$C49</f>
        <v>-3368</v>
      </c>
      <c r="H49" s="71">
        <f t="shared" si="1"/>
        <v>-10.398592114606812</v>
      </c>
      <c r="I49" s="3" t="s">
        <v>97</v>
      </c>
    </row>
    <row r="50" spans="1:9" x14ac:dyDescent="0.25">
      <c r="A50" s="2" t="s">
        <v>45</v>
      </c>
      <c r="B50" s="49">
        <v>7862</v>
      </c>
      <c r="C50" s="49">
        <v>16070</v>
      </c>
      <c r="D50" s="53">
        <v>2.0440091580000002</v>
      </c>
      <c r="E50" s="44">
        <f>B50-[1]Květen!$B50</f>
        <v>-159</v>
      </c>
      <c r="F50" s="71">
        <f t="shared" si="0"/>
        <v>-2.0223861612821166</v>
      </c>
      <c r="G50" s="70">
        <f>C50-[1]Květen!$C50</f>
        <v>-726</v>
      </c>
      <c r="H50" s="71">
        <f t="shared" si="1"/>
        <v>-4.5177349097697572</v>
      </c>
      <c r="I50" s="3" t="s">
        <v>98</v>
      </c>
    </row>
    <row r="51" spans="1:9" x14ac:dyDescent="0.25">
      <c r="A51" s="2" t="s">
        <v>46</v>
      </c>
      <c r="B51" s="49">
        <v>28316</v>
      </c>
      <c r="C51" s="49">
        <v>45266</v>
      </c>
      <c r="D51" s="53">
        <v>1.5986014974</v>
      </c>
      <c r="E51" s="44">
        <f>B51-[1]Květen!$B51</f>
        <v>-565</v>
      </c>
      <c r="F51" s="71">
        <f t="shared" si="0"/>
        <v>-1.9953383246221219</v>
      </c>
      <c r="G51" s="70">
        <f>C51-[1]Květen!$C51</f>
        <v>279</v>
      </c>
      <c r="H51" s="71">
        <f t="shared" si="1"/>
        <v>0.61635664737330442</v>
      </c>
      <c r="I51" s="3" t="s">
        <v>99</v>
      </c>
    </row>
    <row r="52" spans="1:9" x14ac:dyDescent="0.25">
      <c r="A52" s="6" t="s">
        <v>107</v>
      </c>
      <c r="B52" s="49">
        <v>6329</v>
      </c>
      <c r="C52" s="49">
        <v>13370</v>
      </c>
      <c r="D52" s="53">
        <v>2.1124980249999998</v>
      </c>
      <c r="E52" s="44">
        <f>B52-[1]Květen!$B52</f>
        <v>-316</v>
      </c>
      <c r="F52" s="71">
        <f t="shared" si="0"/>
        <v>-4.9928898720176962</v>
      </c>
      <c r="G52" s="70">
        <f>C52-[1]Květen!$C52</f>
        <v>-653</v>
      </c>
      <c r="H52" s="71">
        <f t="shared" si="1"/>
        <v>-4.8840688107703816</v>
      </c>
      <c r="I52" s="3" t="s">
        <v>107</v>
      </c>
    </row>
    <row r="53" spans="1:9" x14ac:dyDescent="0.25">
      <c r="A53" s="6" t="s">
        <v>108</v>
      </c>
      <c r="B53" s="49">
        <v>559</v>
      </c>
      <c r="C53" s="49">
        <v>1314</v>
      </c>
      <c r="D53" s="53">
        <v>2.3506261181000001</v>
      </c>
      <c r="E53" s="44">
        <f>B53-[1]Květen!$B53</f>
        <v>-212</v>
      </c>
      <c r="F53" s="71">
        <f t="shared" si="0"/>
        <v>-37.924865831842574</v>
      </c>
      <c r="G53" s="70">
        <f>C53-[1]Květen!$C53</f>
        <v>-504</v>
      </c>
      <c r="H53" s="71">
        <f t="shared" si="1"/>
        <v>-38.356164383561641</v>
      </c>
      <c r="I53" s="3" t="s">
        <v>109</v>
      </c>
    </row>
    <row r="54" spans="1:9" x14ac:dyDescent="0.25">
      <c r="A54" s="3" t="s">
        <v>110</v>
      </c>
      <c r="B54" s="49">
        <v>1917</v>
      </c>
      <c r="C54" s="49">
        <v>3959</v>
      </c>
      <c r="D54" s="53">
        <v>2.0652060511000001</v>
      </c>
      <c r="E54" s="44">
        <f>B54-[1]Květen!$B54</f>
        <v>426</v>
      </c>
      <c r="F54" s="71">
        <f t="shared" si="0"/>
        <v>22.222222222222221</v>
      </c>
      <c r="G54" s="70">
        <f>C54-[1]Květen!$C54</f>
        <v>759</v>
      </c>
      <c r="H54" s="71">
        <f t="shared" si="1"/>
        <v>19.171507956554684</v>
      </c>
      <c r="I54" s="3" t="s">
        <v>111</v>
      </c>
    </row>
    <row r="55" spans="1:9" x14ac:dyDescent="0.25">
      <c r="A55" s="7" t="s">
        <v>113</v>
      </c>
      <c r="B55" s="49">
        <v>14352</v>
      </c>
      <c r="C55" s="49">
        <v>32072</v>
      </c>
      <c r="D55" s="53">
        <v>2.2346711259999998</v>
      </c>
      <c r="E55" s="44">
        <f>B55-[1]Květen!$B55</f>
        <v>-5745</v>
      </c>
      <c r="F55" s="71">
        <f t="shared" si="0"/>
        <v>-40.029264214046819</v>
      </c>
      <c r="G55" s="70">
        <f>C55-[1]Květen!$C55</f>
        <v>-11334</v>
      </c>
      <c r="H55" s="71">
        <f t="shared" si="1"/>
        <v>-35.33923671738588</v>
      </c>
      <c r="I55" s="11" t="s">
        <v>100</v>
      </c>
    </row>
    <row r="56" spans="1:9" x14ac:dyDescent="0.25">
      <c r="A56" s="7" t="s">
        <v>47</v>
      </c>
      <c r="B56" s="49">
        <v>890</v>
      </c>
      <c r="C56" s="49">
        <v>2355</v>
      </c>
      <c r="D56" s="53">
        <v>2.6460674157000001</v>
      </c>
      <c r="E56" s="44">
        <f>B56-[1]Květen!$B56</f>
        <v>77</v>
      </c>
      <c r="F56" s="71">
        <f t="shared" si="0"/>
        <v>8.6516853932584272</v>
      </c>
      <c r="G56" s="70">
        <f>C56-[1]Květen!$C56</f>
        <v>278</v>
      </c>
      <c r="H56" s="71">
        <f t="shared" si="1"/>
        <v>11.804670912951169</v>
      </c>
      <c r="I56" s="11" t="s">
        <v>101</v>
      </c>
    </row>
    <row r="57" spans="1:9" x14ac:dyDescent="0.25">
      <c r="A57" s="2" t="s">
        <v>48</v>
      </c>
      <c r="B57" s="49">
        <v>1957</v>
      </c>
      <c r="C57" s="49">
        <v>4980</v>
      </c>
      <c r="D57" s="53">
        <v>2.5447112928000002</v>
      </c>
      <c r="E57" s="44">
        <f>B57-[1]Květen!$B57</f>
        <v>-506</v>
      </c>
      <c r="F57" s="71">
        <f t="shared" si="0"/>
        <v>-25.855901890648951</v>
      </c>
      <c r="G57" s="70">
        <f>C57-[1]Květen!$C57</f>
        <v>-572</v>
      </c>
      <c r="H57" s="71">
        <f t="shared" si="1"/>
        <v>-11.485943775100402</v>
      </c>
      <c r="I57" s="3" t="s">
        <v>102</v>
      </c>
    </row>
    <row r="58" spans="1:9" x14ac:dyDescent="0.25">
      <c r="A58" s="2" t="s">
        <v>49</v>
      </c>
      <c r="B58" s="49">
        <v>6287</v>
      </c>
      <c r="C58" s="49">
        <v>15748</v>
      </c>
      <c r="D58" s="53">
        <v>2.5048512804</v>
      </c>
      <c r="E58" s="44">
        <f>B58-[1]Květen!$B58</f>
        <v>-387</v>
      </c>
      <c r="F58" s="71">
        <f t="shared" si="0"/>
        <v>-6.1555590901860979</v>
      </c>
      <c r="G58" s="70">
        <f>C58-[1]Květen!$C58</f>
        <v>-377</v>
      </c>
      <c r="H58" s="71">
        <f t="shared" si="1"/>
        <v>-2.3939547879095757</v>
      </c>
      <c r="I58" s="3" t="s">
        <v>103</v>
      </c>
    </row>
    <row r="59" spans="1:9" x14ac:dyDescent="0.25">
      <c r="A59" s="2" t="s">
        <v>50</v>
      </c>
      <c r="B59" s="49">
        <v>946</v>
      </c>
      <c r="C59" s="49">
        <v>2323</v>
      </c>
      <c r="D59" s="53">
        <v>2.4556025369999999</v>
      </c>
      <c r="E59" s="44">
        <f>B59-[1]Květen!$B59</f>
        <v>-125</v>
      </c>
      <c r="F59" s="71">
        <f t="shared" si="0"/>
        <v>-13.21353065539112</v>
      </c>
      <c r="G59" s="70">
        <f>C59-[1]Květen!$C59</f>
        <v>-329</v>
      </c>
      <c r="H59" s="71">
        <f t="shared" si="1"/>
        <v>-14.162720619888075</v>
      </c>
      <c r="I59" s="3" t="s">
        <v>104</v>
      </c>
    </row>
    <row r="60" spans="1:9" ht="13" thickBot="1" x14ac:dyDescent="0.3">
      <c r="A60" s="2" t="s">
        <v>51</v>
      </c>
      <c r="B60" s="50">
        <v>510</v>
      </c>
      <c r="C60" s="50">
        <v>930</v>
      </c>
      <c r="D60" s="60">
        <v>1.8235294118000001</v>
      </c>
      <c r="E60" s="44">
        <f>B60-[1]Květen!$B60</f>
        <v>-111</v>
      </c>
      <c r="F60" s="71">
        <f t="shared" si="0"/>
        <v>-21.764705882352942</v>
      </c>
      <c r="G60" s="70">
        <f>C60-[1]Květen!$C60</f>
        <v>-401</v>
      </c>
      <c r="H60" s="71">
        <f t="shared" si="1"/>
        <v>-43.118279569892472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I64"/>
  <sheetViews>
    <sheetView topLeftCell="A46" workbookViewId="0">
      <selection activeCell="D66" sqref="D66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136</v>
      </c>
      <c r="C1" s="16" t="s">
        <v>137</v>
      </c>
      <c r="D1" s="17" t="s">
        <v>106</v>
      </c>
      <c r="E1" s="17" t="s">
        <v>199</v>
      </c>
      <c r="F1" s="17" t="s">
        <v>200</v>
      </c>
      <c r="G1" s="17" t="s">
        <v>201</v>
      </c>
      <c r="H1" s="17" t="s">
        <v>202</v>
      </c>
      <c r="I1" s="16" t="s">
        <v>54</v>
      </c>
    </row>
    <row r="2" spans="1:9" ht="13" x14ac:dyDescent="0.3">
      <c r="A2" s="18" t="s">
        <v>116</v>
      </c>
      <c r="B2" s="52">
        <v>704518</v>
      </c>
      <c r="C2" s="52">
        <v>1576644</v>
      </c>
      <c r="D2" s="19">
        <v>2.2379044964000001</v>
      </c>
      <c r="E2" s="20">
        <f>B2-[1]Červen!$B2</f>
        <v>-8409</v>
      </c>
      <c r="F2" s="19">
        <f>($E2/$B2)*100</f>
        <v>-1.1935819950661304</v>
      </c>
      <c r="G2" s="21">
        <f>C2-[1]Červen!$C2</f>
        <v>-50928</v>
      </c>
      <c r="H2" s="19">
        <f>($G2/$C2)*100</f>
        <v>-3.2301521459505129</v>
      </c>
      <c r="I2" s="18" t="s">
        <v>117</v>
      </c>
    </row>
    <row r="3" spans="1:9" ht="13" x14ac:dyDescent="0.3">
      <c r="A3" s="22" t="s">
        <v>0</v>
      </c>
      <c r="B3" s="52">
        <v>103631</v>
      </c>
      <c r="C3" s="52">
        <v>173039</v>
      </c>
      <c r="D3" s="19">
        <v>1.6697609789000001</v>
      </c>
      <c r="E3" s="20">
        <f>B3-[1]Červen!$B3</f>
        <v>11522</v>
      </c>
      <c r="F3" s="19">
        <f t="shared" ref="F3:F60" si="0">($E3/$B3)*100</f>
        <v>11.11829471876176</v>
      </c>
      <c r="G3" s="21">
        <f>C3-[1]Červen!$C3</f>
        <v>11790</v>
      </c>
      <c r="H3" s="19">
        <f t="shared" ref="H3:H60" si="1">($G3/$C3)*100</f>
        <v>6.8134929120024958</v>
      </c>
      <c r="I3" s="22" t="s">
        <v>55</v>
      </c>
    </row>
    <row r="4" spans="1:9" ht="13" x14ac:dyDescent="0.3">
      <c r="A4" s="22" t="s">
        <v>114</v>
      </c>
      <c r="B4" s="52">
        <v>600887</v>
      </c>
      <c r="C4" s="52">
        <v>1403605</v>
      </c>
      <c r="D4" s="19">
        <v>2.3358884449000001</v>
      </c>
      <c r="E4" s="20">
        <f>B4-[1]Červen!$B4</f>
        <v>-19931</v>
      </c>
      <c r="F4" s="19">
        <f t="shared" si="0"/>
        <v>-3.3169298054376282</v>
      </c>
      <c r="G4" s="21">
        <f>C4-[1]Červen!$C4</f>
        <v>-62718</v>
      </c>
      <c r="H4" s="19">
        <f t="shared" si="1"/>
        <v>-4.4683511386750547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5688</v>
      </c>
      <c r="C6" s="49">
        <v>12680</v>
      </c>
      <c r="D6" s="53">
        <v>2.2292545709999998</v>
      </c>
      <c r="E6" s="44">
        <f>B6-[1]Červen!$B6</f>
        <v>-444</v>
      </c>
      <c r="F6" s="71">
        <f t="shared" si="0"/>
        <v>-7.8059071729957807</v>
      </c>
      <c r="G6" s="70">
        <f>C6-[1]Červen!$C6</f>
        <v>-1325</v>
      </c>
      <c r="H6" s="71">
        <f t="shared" si="1"/>
        <v>-10.449526813880126</v>
      </c>
      <c r="I6" s="3" t="s">
        <v>52</v>
      </c>
    </row>
    <row r="7" spans="1:9" x14ac:dyDescent="0.25">
      <c r="A7" s="2" t="s">
        <v>3</v>
      </c>
      <c r="B7" s="49">
        <v>2449</v>
      </c>
      <c r="C7" s="49">
        <v>6021</v>
      </c>
      <c r="D7" s="53">
        <v>2.4585545120000001</v>
      </c>
      <c r="E7" s="44">
        <f>B7-[1]Červen!$B7</f>
        <v>-168</v>
      </c>
      <c r="F7" s="71">
        <f t="shared" si="0"/>
        <v>-6.8599428338097184</v>
      </c>
      <c r="G7" s="70">
        <f>C7-[1]Červen!$C7</f>
        <v>54</v>
      </c>
      <c r="H7" s="71">
        <f t="shared" si="1"/>
        <v>0.89686098654708524</v>
      </c>
      <c r="I7" s="3" t="s">
        <v>53</v>
      </c>
    </row>
    <row r="8" spans="1:9" x14ac:dyDescent="0.25">
      <c r="A8" s="2" t="s">
        <v>4</v>
      </c>
      <c r="B8" s="49">
        <v>4683</v>
      </c>
      <c r="C8" s="49">
        <v>11759</v>
      </c>
      <c r="D8" s="53">
        <v>2.510997224</v>
      </c>
      <c r="E8" s="44">
        <f>B8-[1]Červen!$B8</f>
        <v>-1841</v>
      </c>
      <c r="F8" s="71">
        <f t="shared" si="0"/>
        <v>-39.312406576980571</v>
      </c>
      <c r="G8" s="70">
        <f>C8-[1]Červen!$C8</f>
        <v>-5617</v>
      </c>
      <c r="H8" s="71">
        <f t="shared" si="1"/>
        <v>-47.767667318649544</v>
      </c>
      <c r="I8" s="3" t="s">
        <v>57</v>
      </c>
    </row>
    <row r="9" spans="1:9" x14ac:dyDescent="0.25">
      <c r="A9" s="2" t="s">
        <v>5</v>
      </c>
      <c r="B9" s="49">
        <v>1030</v>
      </c>
      <c r="C9" s="49">
        <v>2473</v>
      </c>
      <c r="D9" s="53">
        <v>2.4009708738</v>
      </c>
      <c r="E9" s="44">
        <f>B9-[1]Červen!$B9</f>
        <v>207</v>
      </c>
      <c r="F9" s="71">
        <f t="shared" si="0"/>
        <v>20.097087378640776</v>
      </c>
      <c r="G9" s="70">
        <f>C9-[1]Červen!$C9</f>
        <v>797</v>
      </c>
      <c r="H9" s="71">
        <f t="shared" si="1"/>
        <v>32.228063081277803</v>
      </c>
      <c r="I9" s="3" t="s">
        <v>59</v>
      </c>
    </row>
    <row r="10" spans="1:9" x14ac:dyDescent="0.25">
      <c r="A10" s="2" t="s">
        <v>6</v>
      </c>
      <c r="B10" s="49">
        <v>6138</v>
      </c>
      <c r="C10" s="49">
        <v>17702</v>
      </c>
      <c r="D10" s="53">
        <v>2.8840013033999998</v>
      </c>
      <c r="E10" s="44">
        <f>B10-[1]Červen!$B10</f>
        <v>-871</v>
      </c>
      <c r="F10" s="71">
        <f t="shared" si="0"/>
        <v>-14.190289996741608</v>
      </c>
      <c r="G10" s="70">
        <f>C10-[1]Červen!$C10</f>
        <v>-2303</v>
      </c>
      <c r="H10" s="71">
        <f t="shared" si="1"/>
        <v>-13.009829397808156</v>
      </c>
      <c r="I10" s="3" t="s">
        <v>60</v>
      </c>
    </row>
    <row r="11" spans="1:9" x14ac:dyDescent="0.25">
      <c r="A11" s="2" t="s">
        <v>7</v>
      </c>
      <c r="B11" s="49">
        <v>19740</v>
      </c>
      <c r="C11" s="49">
        <v>48815</v>
      </c>
      <c r="D11" s="53">
        <v>2.4728976697</v>
      </c>
      <c r="E11" s="44">
        <f>B11-[1]Červen!$B11</f>
        <v>-1598</v>
      </c>
      <c r="F11" s="71">
        <f t="shared" si="0"/>
        <v>-8.0952380952380949</v>
      </c>
      <c r="G11" s="70">
        <f>C11-[1]Červen!$C11</f>
        <v>-4014</v>
      </c>
      <c r="H11" s="71">
        <f t="shared" si="1"/>
        <v>-8.222882310765133</v>
      </c>
      <c r="I11" s="3" t="s">
        <v>61</v>
      </c>
    </row>
    <row r="12" spans="1:9" x14ac:dyDescent="0.25">
      <c r="A12" s="2" t="s">
        <v>8</v>
      </c>
      <c r="B12" s="49">
        <v>3652</v>
      </c>
      <c r="C12" s="49">
        <v>10189</v>
      </c>
      <c r="D12" s="53">
        <v>2.7899780941999999</v>
      </c>
      <c r="E12" s="44">
        <f>B12-[1]Červen!$B12</f>
        <v>-1003</v>
      </c>
      <c r="F12" s="71">
        <f t="shared" si="0"/>
        <v>-27.464403066812704</v>
      </c>
      <c r="G12" s="70">
        <f>C12-[1]Červen!$C12</f>
        <v>-1265</v>
      </c>
      <c r="H12" s="71">
        <f t="shared" si="1"/>
        <v>-12.415349887133182</v>
      </c>
      <c r="I12" s="3" t="s">
        <v>62</v>
      </c>
    </row>
    <row r="13" spans="1:9" x14ac:dyDescent="0.25">
      <c r="A13" s="2" t="s">
        <v>9</v>
      </c>
      <c r="B13" s="49">
        <v>3896</v>
      </c>
      <c r="C13" s="49">
        <v>9875</v>
      </c>
      <c r="D13" s="53">
        <v>2.5346509240000001</v>
      </c>
      <c r="E13" s="44">
        <f>B13-[1]Červen!$B13</f>
        <v>45</v>
      </c>
      <c r="F13" s="71">
        <f t="shared" si="0"/>
        <v>1.1550308008213552</v>
      </c>
      <c r="G13" s="70">
        <f>C13-[1]Červen!$C13</f>
        <v>589</v>
      </c>
      <c r="H13" s="71">
        <f t="shared" si="1"/>
        <v>5.9645569620253163</v>
      </c>
      <c r="I13" s="3" t="s">
        <v>63</v>
      </c>
    </row>
    <row r="14" spans="1:9" x14ac:dyDescent="0.25">
      <c r="A14" s="2" t="s">
        <v>10</v>
      </c>
      <c r="B14" s="49">
        <v>1398</v>
      </c>
      <c r="C14" s="49">
        <v>4234</v>
      </c>
      <c r="D14" s="53">
        <v>3.0286123033000001</v>
      </c>
      <c r="E14" s="44">
        <f>B14-[1]Červen!$B14</f>
        <v>970</v>
      </c>
      <c r="F14" s="71">
        <f t="shared" si="0"/>
        <v>69.384835479256083</v>
      </c>
      <c r="G14" s="70">
        <f>C14-[1]Červen!$C14</f>
        <v>3171</v>
      </c>
      <c r="H14" s="71">
        <f t="shared" si="1"/>
        <v>74.893717524799243</v>
      </c>
      <c r="I14" s="3" t="s">
        <v>64</v>
      </c>
    </row>
    <row r="15" spans="1:9" x14ac:dyDescent="0.25">
      <c r="A15" s="2" t="s">
        <v>11</v>
      </c>
      <c r="B15" s="49">
        <v>19245</v>
      </c>
      <c r="C15" s="49">
        <v>48728</v>
      </c>
      <c r="D15" s="53">
        <v>2.5319823331000002</v>
      </c>
      <c r="E15" s="44">
        <f>B15-[1]Červen!$B15</f>
        <v>-973</v>
      </c>
      <c r="F15" s="71">
        <f t="shared" si="0"/>
        <v>-5.0558586645882047</v>
      </c>
      <c r="G15" s="70">
        <f>C15-[1]Červen!$C15</f>
        <v>-4141</v>
      </c>
      <c r="H15" s="71">
        <f t="shared" si="1"/>
        <v>-8.4981940568051222</v>
      </c>
      <c r="I15" s="3" t="s">
        <v>65</v>
      </c>
    </row>
    <row r="16" spans="1:9" x14ac:dyDescent="0.25">
      <c r="A16" s="2" t="s">
        <v>13</v>
      </c>
      <c r="B16" s="49">
        <v>357</v>
      </c>
      <c r="C16" s="49">
        <v>976</v>
      </c>
      <c r="D16" s="53">
        <v>2.7338935574000001</v>
      </c>
      <c r="E16" s="44">
        <f>B16-[1]Červen!$B16</f>
        <v>82</v>
      </c>
      <c r="F16" s="71">
        <f t="shared" si="0"/>
        <v>22.969187675070028</v>
      </c>
      <c r="G16" s="70">
        <f>C16-[1]Červen!$C16</f>
        <v>351</v>
      </c>
      <c r="H16" s="71">
        <f t="shared" si="1"/>
        <v>35.963114754098363</v>
      </c>
      <c r="I16" s="3" t="s">
        <v>67</v>
      </c>
    </row>
    <row r="17" spans="1:9" x14ac:dyDescent="0.25">
      <c r="A17" s="2" t="s">
        <v>14</v>
      </c>
      <c r="B17" s="49">
        <v>1994</v>
      </c>
      <c r="C17" s="49">
        <v>4410</v>
      </c>
      <c r="D17" s="53">
        <v>2.2116349046999999</v>
      </c>
      <c r="E17" s="44">
        <f>B17-[1]Červen!$B17</f>
        <v>55</v>
      </c>
      <c r="F17" s="71">
        <f t="shared" si="0"/>
        <v>2.7582748244734203</v>
      </c>
      <c r="G17" s="70">
        <f>C17-[1]Červen!$C17</f>
        <v>751</v>
      </c>
      <c r="H17" s="71">
        <f t="shared" si="1"/>
        <v>17.029478458049887</v>
      </c>
      <c r="I17" s="3" t="s">
        <v>68</v>
      </c>
    </row>
    <row r="18" spans="1:9" x14ac:dyDescent="0.25">
      <c r="A18" s="2" t="s">
        <v>15</v>
      </c>
      <c r="B18" s="49">
        <v>953</v>
      </c>
      <c r="C18" s="49">
        <v>1913</v>
      </c>
      <c r="D18" s="53">
        <v>2.0073452255999999</v>
      </c>
      <c r="E18" s="44">
        <f>B18-[1]Červen!$B18</f>
        <v>-442</v>
      </c>
      <c r="F18" s="71">
        <f t="shared" si="0"/>
        <v>-46.379853095487931</v>
      </c>
      <c r="G18" s="70">
        <f>C18-[1]Červen!$C18</f>
        <v>-969</v>
      </c>
      <c r="H18" s="71">
        <f t="shared" si="1"/>
        <v>-50.653423941453212</v>
      </c>
      <c r="I18" s="3" t="s">
        <v>69</v>
      </c>
    </row>
    <row r="19" spans="1:9" x14ac:dyDescent="0.25">
      <c r="A19" s="2" t="s">
        <v>16</v>
      </c>
      <c r="B19" s="49">
        <v>358</v>
      </c>
      <c r="C19" s="49">
        <v>898</v>
      </c>
      <c r="D19" s="53">
        <v>2.5083798882999999</v>
      </c>
      <c r="E19" s="44">
        <f>B19-[1]Červen!$B19</f>
        <v>-186</v>
      </c>
      <c r="F19" s="71">
        <f t="shared" si="0"/>
        <v>-51.955307262569825</v>
      </c>
      <c r="G19" s="70">
        <f>C19-[1]Červen!$C19</f>
        <v>-448</v>
      </c>
      <c r="H19" s="71">
        <f t="shared" si="1"/>
        <v>-49.888641425389757</v>
      </c>
      <c r="I19" s="3" t="s">
        <v>70</v>
      </c>
    </row>
    <row r="20" spans="1:9" x14ac:dyDescent="0.25">
      <c r="A20" s="2" t="s">
        <v>17</v>
      </c>
      <c r="B20" s="49">
        <v>84</v>
      </c>
      <c r="C20" s="49">
        <v>150</v>
      </c>
      <c r="D20" s="53">
        <v>1.7857142856999999</v>
      </c>
      <c r="E20" s="44">
        <f>B20-[1]Červen!$B20</f>
        <v>-20</v>
      </c>
      <c r="F20" s="71">
        <f t="shared" si="0"/>
        <v>-23.809523809523807</v>
      </c>
      <c r="G20" s="70">
        <f>C20-[1]Červen!$C20</f>
        <v>-22</v>
      </c>
      <c r="H20" s="71">
        <f t="shared" si="1"/>
        <v>-14.666666666666666</v>
      </c>
      <c r="I20" s="3" t="s">
        <v>71</v>
      </c>
    </row>
    <row r="21" spans="1:9" x14ac:dyDescent="0.25">
      <c r="A21" s="2" t="s">
        <v>18</v>
      </c>
      <c r="B21" s="49">
        <v>8514</v>
      </c>
      <c r="C21" s="49">
        <v>17449</v>
      </c>
      <c r="D21" s="53">
        <v>2.0494479681</v>
      </c>
      <c r="E21" s="44">
        <f>B21-[1]Červen!$B21</f>
        <v>-783</v>
      </c>
      <c r="F21" s="71">
        <f t="shared" si="0"/>
        <v>-9.1966173361522205</v>
      </c>
      <c r="G21" s="70">
        <f>C21-[1]Červen!$C21</f>
        <v>-1564</v>
      </c>
      <c r="H21" s="71">
        <f t="shared" si="1"/>
        <v>-8.9632643704510286</v>
      </c>
      <c r="I21" s="3" t="s">
        <v>72</v>
      </c>
    </row>
    <row r="22" spans="1:9" x14ac:dyDescent="0.25">
      <c r="A22" s="2" t="s">
        <v>19</v>
      </c>
      <c r="B22" s="49">
        <v>315</v>
      </c>
      <c r="C22" s="49">
        <v>1066</v>
      </c>
      <c r="D22" s="53">
        <v>3.3841269840999999</v>
      </c>
      <c r="E22" s="44">
        <f>B22-[1]Červen!$B22</f>
        <v>58</v>
      </c>
      <c r="F22" s="71">
        <f t="shared" si="0"/>
        <v>18.412698412698415</v>
      </c>
      <c r="G22" s="70">
        <f>C22-[1]Červen!$C22</f>
        <v>101</v>
      </c>
      <c r="H22" s="71">
        <f t="shared" si="1"/>
        <v>9.4746716697936204</v>
      </c>
      <c r="I22" s="3" t="s">
        <v>19</v>
      </c>
    </row>
    <row r="23" spans="1:9" x14ac:dyDescent="0.25">
      <c r="A23" s="2" t="s">
        <v>20</v>
      </c>
      <c r="B23" s="49">
        <v>77397</v>
      </c>
      <c r="C23" s="49">
        <v>176694</v>
      </c>
      <c r="D23" s="53">
        <v>2.2829567037</v>
      </c>
      <c r="E23" s="44">
        <f>B23-[1]Červen!$B23</f>
        <v>-12271</v>
      </c>
      <c r="F23" s="71">
        <f t="shared" si="0"/>
        <v>-15.854619688101607</v>
      </c>
      <c r="G23" s="70">
        <f>C23-[1]Červen!$C23</f>
        <v>-23514</v>
      </c>
      <c r="H23" s="71">
        <f t="shared" si="1"/>
        <v>-13.307752385479981</v>
      </c>
      <c r="I23" s="3" t="s">
        <v>73</v>
      </c>
    </row>
    <row r="24" spans="1:9" x14ac:dyDescent="0.25">
      <c r="A24" s="2" t="s">
        <v>21</v>
      </c>
      <c r="B24" s="49">
        <v>12307</v>
      </c>
      <c r="C24" s="49">
        <v>28404</v>
      </c>
      <c r="D24" s="53">
        <v>2.3079548225000002</v>
      </c>
      <c r="E24" s="44">
        <f>B24-[1]Červen!$B24</f>
        <v>-785</v>
      </c>
      <c r="F24" s="71">
        <f t="shared" si="0"/>
        <v>-6.3784837897131714</v>
      </c>
      <c r="G24" s="70">
        <f>C24-[1]Červen!$C24</f>
        <v>-3417</v>
      </c>
      <c r="H24" s="71">
        <f t="shared" si="1"/>
        <v>-12.029995775242924</v>
      </c>
      <c r="I24" s="3" t="s">
        <v>83</v>
      </c>
    </row>
    <row r="25" spans="1:9" x14ac:dyDescent="0.25">
      <c r="A25" s="2" t="s">
        <v>22</v>
      </c>
      <c r="B25" s="49">
        <v>4202</v>
      </c>
      <c r="C25" s="49">
        <v>11294</v>
      </c>
      <c r="D25" s="53">
        <v>2.6877677297</v>
      </c>
      <c r="E25" s="44">
        <f>B25-[1]Červen!$B25</f>
        <v>-1159</v>
      </c>
      <c r="F25" s="71">
        <f t="shared" si="0"/>
        <v>-27.582103760114229</v>
      </c>
      <c r="G25" s="70">
        <f>C25-[1]Červen!$C25</f>
        <v>-3123</v>
      </c>
      <c r="H25" s="71">
        <f t="shared" si="1"/>
        <v>-27.651850540109791</v>
      </c>
      <c r="I25" s="3" t="s">
        <v>74</v>
      </c>
    </row>
    <row r="26" spans="1:9" x14ac:dyDescent="0.25">
      <c r="A26" s="2" t="s">
        <v>23</v>
      </c>
      <c r="B26" s="49">
        <v>24132</v>
      </c>
      <c r="C26" s="49">
        <v>49133</v>
      </c>
      <c r="D26" s="53">
        <v>2.0360102767999999</v>
      </c>
      <c r="E26" s="44">
        <f>B26-[1]Červen!$B26</f>
        <v>-3432</v>
      </c>
      <c r="F26" s="71">
        <f t="shared" si="0"/>
        <v>-14.221780208851317</v>
      </c>
      <c r="G26" s="70">
        <f>C26-[1]Červen!$C26</f>
        <v>-3304</v>
      </c>
      <c r="H26" s="71">
        <f t="shared" si="1"/>
        <v>-6.7246046445362584</v>
      </c>
      <c r="I26" s="3" t="s">
        <v>75</v>
      </c>
    </row>
    <row r="27" spans="1:9" x14ac:dyDescent="0.25">
      <c r="A27" s="2" t="s">
        <v>24</v>
      </c>
      <c r="B27" s="49">
        <v>2705</v>
      </c>
      <c r="C27" s="49">
        <v>7024</v>
      </c>
      <c r="D27" s="53">
        <v>2.5966728281</v>
      </c>
      <c r="E27" s="44">
        <f>B27-[1]Červen!$B27</f>
        <v>-467</v>
      </c>
      <c r="F27" s="71">
        <f t="shared" si="0"/>
        <v>-17.264325323475045</v>
      </c>
      <c r="G27" s="70">
        <f>C27-[1]Červen!$C27</f>
        <v>-1456</v>
      </c>
      <c r="H27" s="71">
        <f t="shared" si="1"/>
        <v>-20.728929384965831</v>
      </c>
      <c r="I27" s="3" t="s">
        <v>76</v>
      </c>
    </row>
    <row r="28" spans="1:9" x14ac:dyDescent="0.25">
      <c r="A28" s="2" t="s">
        <v>25</v>
      </c>
      <c r="B28" s="49">
        <v>11662</v>
      </c>
      <c r="C28" s="49">
        <v>24044</v>
      </c>
      <c r="D28" s="53">
        <v>2.0617389813</v>
      </c>
      <c r="E28" s="44">
        <f>B28-[1]Červen!$B28</f>
        <v>-1346</v>
      </c>
      <c r="F28" s="71">
        <f t="shared" si="0"/>
        <v>-11.541759560967243</v>
      </c>
      <c r="G28" s="70">
        <f>C28-[1]Červen!$C28</f>
        <v>-2672</v>
      </c>
      <c r="H28" s="71">
        <f t="shared" si="1"/>
        <v>-11.112959574114125</v>
      </c>
      <c r="I28" s="3" t="s">
        <v>77</v>
      </c>
    </row>
    <row r="29" spans="1:9" x14ac:dyDescent="0.25">
      <c r="A29" s="2" t="s">
        <v>26</v>
      </c>
      <c r="B29" s="49">
        <v>4850</v>
      </c>
      <c r="C29" s="49">
        <v>10854</v>
      </c>
      <c r="D29" s="53">
        <v>2.2379381443000002</v>
      </c>
      <c r="E29" s="44">
        <f>B29-[1]Červen!$B29</f>
        <v>-999</v>
      </c>
      <c r="F29" s="71">
        <f t="shared" si="0"/>
        <v>-20.597938144329898</v>
      </c>
      <c r="G29" s="70">
        <f>C29-[1]Červen!$C29</f>
        <v>-2519</v>
      </c>
      <c r="H29" s="71">
        <f t="shared" si="1"/>
        <v>-23.208033904551318</v>
      </c>
      <c r="I29" s="3" t="s">
        <v>78</v>
      </c>
    </row>
    <row r="30" spans="1:9" x14ac:dyDescent="0.25">
      <c r="A30" s="2" t="s">
        <v>27</v>
      </c>
      <c r="B30" s="49">
        <v>24025</v>
      </c>
      <c r="C30" s="49">
        <v>91635</v>
      </c>
      <c r="D30" s="53">
        <v>3.8141519251</v>
      </c>
      <c r="E30" s="44">
        <f>B30-[1]Červen!$B30</f>
        <v>-3670</v>
      </c>
      <c r="F30" s="71">
        <f t="shared" si="0"/>
        <v>-15.275754422476586</v>
      </c>
      <c r="G30" s="70">
        <f>C30-[1]Červen!$C30</f>
        <v>-12013</v>
      </c>
      <c r="H30" s="71">
        <f t="shared" si="1"/>
        <v>-13.109619686800894</v>
      </c>
      <c r="I30" s="3" t="s">
        <v>79</v>
      </c>
    </row>
    <row r="31" spans="1:9" x14ac:dyDescent="0.25">
      <c r="A31" s="2" t="s">
        <v>28</v>
      </c>
      <c r="B31" s="49">
        <v>2035</v>
      </c>
      <c r="C31" s="49">
        <v>4755</v>
      </c>
      <c r="D31" s="53">
        <v>2.3366093366</v>
      </c>
      <c r="E31" s="44">
        <f>B31-[1]Červen!$B31</f>
        <v>-382</v>
      </c>
      <c r="F31" s="71">
        <f t="shared" si="0"/>
        <v>-18.77149877149877</v>
      </c>
      <c r="G31" s="70">
        <f>C31-[1]Červen!$C31</f>
        <v>-1335</v>
      </c>
      <c r="H31" s="71">
        <f t="shared" si="1"/>
        <v>-28.075709779179807</v>
      </c>
      <c r="I31" s="3" t="s">
        <v>80</v>
      </c>
    </row>
    <row r="32" spans="1:9" x14ac:dyDescent="0.25">
      <c r="A32" s="2" t="s">
        <v>29</v>
      </c>
      <c r="B32" s="49">
        <v>27901</v>
      </c>
      <c r="C32" s="49">
        <v>49229</v>
      </c>
      <c r="D32" s="53">
        <v>1.7644170459999999</v>
      </c>
      <c r="E32" s="44">
        <f>B32-[1]Červen!$B32</f>
        <v>1813</v>
      </c>
      <c r="F32" s="71">
        <f t="shared" si="0"/>
        <v>6.4979749829755216</v>
      </c>
      <c r="G32" s="70">
        <f>C32-[1]Červen!$C32</f>
        <v>2078</v>
      </c>
      <c r="H32" s="71">
        <f t="shared" si="1"/>
        <v>4.2210891953929597</v>
      </c>
      <c r="I32" s="3" t="s">
        <v>81</v>
      </c>
    </row>
    <row r="33" spans="1:9" x14ac:dyDescent="0.25">
      <c r="A33" s="2" t="s">
        <v>30</v>
      </c>
      <c r="B33" s="49">
        <v>1565</v>
      </c>
      <c r="C33" s="49">
        <v>3552</v>
      </c>
      <c r="D33" s="53">
        <v>2.2696485623</v>
      </c>
      <c r="E33" s="44">
        <f>B33-[1]Červen!$B33</f>
        <v>-576</v>
      </c>
      <c r="F33" s="71">
        <f t="shared" si="0"/>
        <v>-36.805111821086264</v>
      </c>
      <c r="G33" s="70">
        <f>C33-[1]Červen!$C33</f>
        <v>-856</v>
      </c>
      <c r="H33" s="71">
        <f t="shared" si="1"/>
        <v>-24.099099099099099</v>
      </c>
      <c r="I33" s="3" t="s">
        <v>82</v>
      </c>
    </row>
    <row r="34" spans="1:9" x14ac:dyDescent="0.25">
      <c r="A34" s="4" t="s">
        <v>31</v>
      </c>
      <c r="B34" s="49">
        <v>34638</v>
      </c>
      <c r="C34" s="49">
        <v>86941</v>
      </c>
      <c r="D34" s="53">
        <v>2.5099890293999998</v>
      </c>
      <c r="E34" s="44">
        <f>B34-[1]Červen!$B34</f>
        <v>634</v>
      </c>
      <c r="F34" s="71">
        <f t="shared" si="0"/>
        <v>1.8303597205381372</v>
      </c>
      <c r="G34" s="70">
        <f>C34-[1]Červen!$C34</f>
        <v>2133</v>
      </c>
      <c r="H34" s="71">
        <f t="shared" si="1"/>
        <v>2.4533879297454595</v>
      </c>
      <c r="I34" s="3" t="s">
        <v>84</v>
      </c>
    </row>
    <row r="35" spans="1:9" x14ac:dyDescent="0.25">
      <c r="A35" s="2" t="s">
        <v>12</v>
      </c>
      <c r="B35" s="49">
        <v>1342</v>
      </c>
      <c r="C35" s="49">
        <v>3369</v>
      </c>
      <c r="D35" s="53">
        <v>2.5104321908</v>
      </c>
      <c r="E35" s="44">
        <f>B35-[1]Červen!$B35</f>
        <v>-612</v>
      </c>
      <c r="F35" s="71">
        <f t="shared" si="0"/>
        <v>-45.603576751117735</v>
      </c>
      <c r="G35" s="70">
        <f>C35-[1]Červen!$C35</f>
        <v>-1627</v>
      </c>
      <c r="H35" s="71">
        <f t="shared" si="1"/>
        <v>-48.293262095577319</v>
      </c>
      <c r="I35" s="3" t="s">
        <v>66</v>
      </c>
    </row>
    <row r="36" spans="1:9" x14ac:dyDescent="0.25">
      <c r="A36" s="2" t="s">
        <v>32</v>
      </c>
      <c r="B36" s="49">
        <v>17782</v>
      </c>
      <c r="C36" s="49">
        <v>47975</v>
      </c>
      <c r="D36" s="53">
        <v>2.6979529861999998</v>
      </c>
      <c r="E36" s="44">
        <f>B36-[1]Červen!$B36</f>
        <v>-1665</v>
      </c>
      <c r="F36" s="71">
        <f t="shared" si="0"/>
        <v>-9.3634011922168483</v>
      </c>
      <c r="G36" s="70">
        <f>C36-[1]Červen!$C36</f>
        <v>-4998</v>
      </c>
      <c r="H36" s="71">
        <f t="shared" si="1"/>
        <v>-10.417926003126629</v>
      </c>
      <c r="I36" s="3" t="s">
        <v>85</v>
      </c>
    </row>
    <row r="37" spans="1:9" x14ac:dyDescent="0.25">
      <c r="A37" s="2" t="s">
        <v>33</v>
      </c>
      <c r="B37" s="49">
        <v>10289</v>
      </c>
      <c r="C37" s="49">
        <v>26307</v>
      </c>
      <c r="D37" s="53">
        <v>2.5568082418000002</v>
      </c>
      <c r="E37" s="44">
        <f>B37-[1]Červen!$B37</f>
        <v>-59</v>
      </c>
      <c r="F37" s="71">
        <f t="shared" si="0"/>
        <v>-0.57342793274370685</v>
      </c>
      <c r="G37" s="70">
        <f>C37-[1]Červen!$C37</f>
        <v>-40</v>
      </c>
      <c r="H37" s="71">
        <f t="shared" si="1"/>
        <v>-0.15205078496217736</v>
      </c>
      <c r="I37" s="3" t="s">
        <v>86</v>
      </c>
    </row>
    <row r="38" spans="1:9" x14ac:dyDescent="0.25">
      <c r="A38" s="2" t="s">
        <v>34</v>
      </c>
      <c r="B38" s="49">
        <v>6423</v>
      </c>
      <c r="C38" s="49">
        <v>16847</v>
      </c>
      <c r="D38" s="53">
        <v>2.6229176396999998</v>
      </c>
      <c r="E38" s="44">
        <f>B38-[1]Červen!$B38</f>
        <v>-277</v>
      </c>
      <c r="F38" s="71">
        <f t="shared" si="0"/>
        <v>-4.3126264985209408</v>
      </c>
      <c r="G38" s="70">
        <f>C38-[1]Červen!$C38</f>
        <v>-222</v>
      </c>
      <c r="H38" s="71">
        <f t="shared" si="1"/>
        <v>-1.3177420312221761</v>
      </c>
      <c r="I38" s="3" t="s">
        <v>87</v>
      </c>
    </row>
    <row r="39" spans="1:9" x14ac:dyDescent="0.25">
      <c r="A39" s="2" t="s">
        <v>35</v>
      </c>
      <c r="B39" s="49">
        <v>6140</v>
      </c>
      <c r="C39" s="49">
        <v>13973</v>
      </c>
      <c r="D39" s="53">
        <v>2.2757328989999999</v>
      </c>
      <c r="E39" s="44">
        <f>B39-[1]Červen!$B39</f>
        <v>-778</v>
      </c>
      <c r="F39" s="71">
        <f t="shared" si="0"/>
        <v>-12.671009771986972</v>
      </c>
      <c r="G39" s="70">
        <f>C39-[1]Červen!$C39</f>
        <v>-2544</v>
      </c>
      <c r="H39" s="71">
        <f t="shared" si="1"/>
        <v>-18.206541186574107</v>
      </c>
      <c r="I39" s="3" t="s">
        <v>88</v>
      </c>
    </row>
    <row r="40" spans="1:9" x14ac:dyDescent="0.25">
      <c r="A40" s="2" t="s">
        <v>36</v>
      </c>
      <c r="B40" s="49">
        <v>11313</v>
      </c>
      <c r="C40" s="49">
        <v>23554</v>
      </c>
      <c r="D40" s="53">
        <v>2.0820295236000002</v>
      </c>
      <c r="E40" s="44">
        <f>B40-[1]Červen!$B40</f>
        <v>4895</v>
      </c>
      <c r="F40" s="71">
        <f t="shared" si="0"/>
        <v>43.268805798638731</v>
      </c>
      <c r="G40" s="70">
        <f>C40-[1]Červen!$C40</f>
        <v>8088</v>
      </c>
      <c r="H40" s="71">
        <f t="shared" si="1"/>
        <v>34.338116668081852</v>
      </c>
      <c r="I40" s="3" t="s">
        <v>89</v>
      </c>
    </row>
    <row r="41" spans="1:9" x14ac:dyDescent="0.25">
      <c r="A41" s="2" t="s">
        <v>37</v>
      </c>
      <c r="B41" s="49">
        <v>7561</v>
      </c>
      <c r="C41" s="49">
        <v>16664</v>
      </c>
      <c r="D41" s="53">
        <v>2.2039412775999998</v>
      </c>
      <c r="E41" s="44">
        <f>B41-[1]Červen!$B41</f>
        <v>366</v>
      </c>
      <c r="F41" s="71">
        <f t="shared" si="0"/>
        <v>4.8406295463563023</v>
      </c>
      <c r="G41" s="70">
        <f>C41-[1]Červen!$C41</f>
        <v>81</v>
      </c>
      <c r="H41" s="71">
        <f t="shared" si="1"/>
        <v>0.48607777244359096</v>
      </c>
      <c r="I41" s="3" t="s">
        <v>90</v>
      </c>
    </row>
    <row r="42" spans="1:9" x14ac:dyDescent="0.25">
      <c r="A42" s="2" t="s">
        <v>38</v>
      </c>
      <c r="B42" s="49">
        <v>9037</v>
      </c>
      <c r="C42" s="49">
        <v>22959</v>
      </c>
      <c r="D42" s="53">
        <v>2.5405554940999999</v>
      </c>
      <c r="E42" s="44">
        <f>B42-[1]Červen!$B42</f>
        <v>-176</v>
      </c>
      <c r="F42" s="71">
        <f t="shared" si="0"/>
        <v>-1.9475489653646121</v>
      </c>
      <c r="G42" s="70">
        <f>C42-[1]Červen!$C42</f>
        <v>181</v>
      </c>
      <c r="H42" s="71">
        <f t="shared" si="1"/>
        <v>0.78836186245045503</v>
      </c>
      <c r="I42" s="3" t="s">
        <v>91</v>
      </c>
    </row>
    <row r="43" spans="1:9" x14ac:dyDescent="0.25">
      <c r="A43" s="2" t="s">
        <v>39</v>
      </c>
      <c r="B43" s="49">
        <v>59679</v>
      </c>
      <c r="C43" s="49">
        <v>146235</v>
      </c>
      <c r="D43" s="53">
        <v>2.4503594229000001</v>
      </c>
      <c r="E43" s="44">
        <f>B43-[1]Červen!$B43</f>
        <v>562</v>
      </c>
      <c r="F43" s="71">
        <f t="shared" si="0"/>
        <v>0.94170478727860718</v>
      </c>
      <c r="G43" s="70">
        <f>C43-[1]Červen!$C43</f>
        <v>-1115</v>
      </c>
      <c r="H43" s="71">
        <f t="shared" si="1"/>
        <v>-0.76247136458440179</v>
      </c>
      <c r="I43" s="3" t="s">
        <v>39</v>
      </c>
    </row>
    <row r="44" spans="1:9" x14ac:dyDescent="0.25">
      <c r="A44" s="2" t="s">
        <v>40</v>
      </c>
      <c r="B44" s="49">
        <v>4905</v>
      </c>
      <c r="C44" s="49">
        <v>12575</v>
      </c>
      <c r="D44" s="53">
        <v>2.5637104995</v>
      </c>
      <c r="E44" s="44">
        <f>B44-[1]Červen!$B44</f>
        <v>-462</v>
      </c>
      <c r="F44" s="71">
        <f t="shared" si="0"/>
        <v>-9.4189602446483178</v>
      </c>
      <c r="G44" s="70">
        <f>C44-[1]Červen!$C44</f>
        <v>-1468</v>
      </c>
      <c r="H44" s="71">
        <f t="shared" si="1"/>
        <v>-11.673956262425447</v>
      </c>
      <c r="I44" s="3" t="s">
        <v>92</v>
      </c>
    </row>
    <row r="45" spans="1:9" x14ac:dyDescent="0.25">
      <c r="A45" s="2" t="s">
        <v>41</v>
      </c>
      <c r="B45" s="49">
        <v>4987</v>
      </c>
      <c r="C45" s="49">
        <v>10726</v>
      </c>
      <c r="D45" s="53">
        <v>2.1507920594000001</v>
      </c>
      <c r="E45" s="44">
        <f>B45-[1]Červen!$B45</f>
        <v>690</v>
      </c>
      <c r="F45" s="71">
        <f t="shared" si="0"/>
        <v>13.83597353118107</v>
      </c>
      <c r="G45" s="70">
        <f>C45-[1]Červen!$C45</f>
        <v>-535</v>
      </c>
      <c r="H45" s="71">
        <f t="shared" si="1"/>
        <v>-4.9878799179563682</v>
      </c>
      <c r="I45" s="3" t="s">
        <v>93</v>
      </c>
    </row>
    <row r="46" spans="1:9" x14ac:dyDescent="0.25">
      <c r="A46" s="2" t="s">
        <v>42</v>
      </c>
      <c r="B46" s="49">
        <v>9925</v>
      </c>
      <c r="C46" s="49">
        <v>21956</v>
      </c>
      <c r="D46" s="53">
        <v>2.2121914357999999</v>
      </c>
      <c r="E46" s="44">
        <f>B46-[1]Červen!$B46</f>
        <v>-1602</v>
      </c>
      <c r="F46" s="71">
        <f t="shared" si="0"/>
        <v>-16.141057934508815</v>
      </c>
      <c r="G46" s="70">
        <f>C46-[1]Červen!$C46</f>
        <v>-5073</v>
      </c>
      <c r="H46" s="71">
        <f t="shared" si="1"/>
        <v>-23.10530151211514</v>
      </c>
      <c r="I46" s="3" t="s">
        <v>94</v>
      </c>
    </row>
    <row r="47" spans="1:9" x14ac:dyDescent="0.25">
      <c r="A47" s="2" t="s">
        <v>43</v>
      </c>
      <c r="B47" s="49">
        <v>38576</v>
      </c>
      <c r="C47" s="49">
        <v>65923</v>
      </c>
      <c r="D47" s="53">
        <v>1.7089122771</v>
      </c>
      <c r="E47" s="44">
        <f>B47-[1]Červen!$B47</f>
        <v>8227</v>
      </c>
      <c r="F47" s="71">
        <f t="shared" si="0"/>
        <v>21.32673164661966</v>
      </c>
      <c r="G47" s="70">
        <f>C47-[1]Červen!$C47</f>
        <v>13926</v>
      </c>
      <c r="H47" s="71">
        <f t="shared" si="1"/>
        <v>21.124645419656265</v>
      </c>
      <c r="I47" s="3" t="s">
        <v>95</v>
      </c>
    </row>
    <row r="48" spans="1:9" x14ac:dyDescent="0.25">
      <c r="A48" s="2" t="s">
        <v>58</v>
      </c>
      <c r="B48" s="49">
        <v>13366</v>
      </c>
      <c r="C48" s="49">
        <v>32982</v>
      </c>
      <c r="D48" s="53">
        <v>2.4676043693</v>
      </c>
      <c r="E48" s="44">
        <f>B48-[1]Červen!$B48</f>
        <v>944</v>
      </c>
      <c r="F48" s="71">
        <f t="shared" si="0"/>
        <v>7.0626963938351039</v>
      </c>
      <c r="G48" s="70">
        <f>C48-[1]Červen!$C48</f>
        <v>2846</v>
      </c>
      <c r="H48" s="71">
        <f t="shared" si="1"/>
        <v>8.6289491237644782</v>
      </c>
      <c r="I48" s="3" t="s">
        <v>96</v>
      </c>
    </row>
    <row r="49" spans="1:9" x14ac:dyDescent="0.25">
      <c r="A49" s="2" t="s">
        <v>44</v>
      </c>
      <c r="B49" s="49">
        <v>10716</v>
      </c>
      <c r="C49" s="49">
        <v>33969</v>
      </c>
      <c r="D49" s="53">
        <v>3.1699328107999998</v>
      </c>
      <c r="E49" s="44">
        <f>B49-[1]Červen!$B49</f>
        <v>-3794</v>
      </c>
      <c r="F49" s="71">
        <f t="shared" si="0"/>
        <v>-35.405001866368046</v>
      </c>
      <c r="G49" s="70">
        <f>C49-[1]Červen!$C49</f>
        <v>-11373</v>
      </c>
      <c r="H49" s="71">
        <f t="shared" si="1"/>
        <v>-33.480526362271483</v>
      </c>
      <c r="I49" s="3" t="s">
        <v>97</v>
      </c>
    </row>
    <row r="50" spans="1:9" x14ac:dyDescent="0.25">
      <c r="A50" s="2" t="s">
        <v>45</v>
      </c>
      <c r="B50" s="49">
        <v>8321</v>
      </c>
      <c r="C50" s="49">
        <v>18832</v>
      </c>
      <c r="D50" s="53">
        <v>2.2631895205000001</v>
      </c>
      <c r="E50" s="44">
        <f>B50-[1]Červen!$B50</f>
        <v>447</v>
      </c>
      <c r="F50" s="71">
        <f t="shared" si="0"/>
        <v>5.3719504867203467</v>
      </c>
      <c r="G50" s="70">
        <f>C50-[1]Červen!$C50</f>
        <v>2532</v>
      </c>
      <c r="H50" s="71">
        <f t="shared" si="1"/>
        <v>13.445199660152932</v>
      </c>
      <c r="I50" s="3" t="s">
        <v>98</v>
      </c>
    </row>
    <row r="51" spans="1:9" x14ac:dyDescent="0.25">
      <c r="A51" s="2" t="s">
        <v>46</v>
      </c>
      <c r="B51" s="49">
        <v>29705</v>
      </c>
      <c r="C51" s="49">
        <v>47536</v>
      </c>
      <c r="D51" s="53">
        <v>1.6002693149</v>
      </c>
      <c r="E51" s="44">
        <f>B51-[1]Červen!$B51</f>
        <v>454</v>
      </c>
      <c r="F51" s="71">
        <f t="shared" si="0"/>
        <v>1.528362228581047</v>
      </c>
      <c r="G51" s="70">
        <f>C51-[1]Červen!$C51</f>
        <v>1115</v>
      </c>
      <c r="H51" s="71">
        <f t="shared" si="1"/>
        <v>2.3455907101985862</v>
      </c>
      <c r="I51" s="3" t="s">
        <v>99</v>
      </c>
    </row>
    <row r="52" spans="1:9" x14ac:dyDescent="0.25">
      <c r="A52" s="6" t="s">
        <v>107</v>
      </c>
      <c r="B52" s="49">
        <v>8104</v>
      </c>
      <c r="C52" s="49">
        <v>17472</v>
      </c>
      <c r="D52" s="53">
        <v>2.1559723593000002</v>
      </c>
      <c r="E52" s="44">
        <f>B52-[1]Červen!$B52</f>
        <v>1503</v>
      </c>
      <c r="F52" s="71">
        <f t="shared" si="0"/>
        <v>18.546396841066141</v>
      </c>
      <c r="G52" s="70">
        <f>C52-[1]Červen!$C52</f>
        <v>2807</v>
      </c>
      <c r="H52" s="71">
        <f t="shared" si="1"/>
        <v>16.065705128205128</v>
      </c>
      <c r="I52" s="3" t="s">
        <v>107</v>
      </c>
    </row>
    <row r="53" spans="1:9" x14ac:dyDescent="0.25">
      <c r="A53" s="6" t="s">
        <v>108</v>
      </c>
      <c r="B53" s="49">
        <v>1381</v>
      </c>
      <c r="C53" s="49">
        <v>3365</v>
      </c>
      <c r="D53" s="53">
        <v>2.4366401159</v>
      </c>
      <c r="E53" s="44">
        <f>B53-[1]Červen!$B53</f>
        <v>907</v>
      </c>
      <c r="F53" s="71">
        <f t="shared" si="0"/>
        <v>65.677045619116583</v>
      </c>
      <c r="G53" s="70">
        <f>C53-[1]Červen!$C53</f>
        <v>2297</v>
      </c>
      <c r="H53" s="71">
        <f t="shared" si="1"/>
        <v>68.26151560178306</v>
      </c>
      <c r="I53" s="3" t="s">
        <v>109</v>
      </c>
    </row>
    <row r="54" spans="1:9" x14ac:dyDescent="0.25">
      <c r="A54" s="3" t="s">
        <v>110</v>
      </c>
      <c r="B54" s="49">
        <v>1677</v>
      </c>
      <c r="C54" s="49">
        <v>3812</v>
      </c>
      <c r="D54" s="53">
        <v>2.2731067382000001</v>
      </c>
      <c r="E54" s="44">
        <f>B54-[1]Červen!$B54</f>
        <v>-98</v>
      </c>
      <c r="F54" s="71">
        <f t="shared" si="0"/>
        <v>-5.8437686344663096</v>
      </c>
      <c r="G54" s="70">
        <f>C54-[1]Červen!$C54</f>
        <v>-1009</v>
      </c>
      <c r="H54" s="71">
        <f t="shared" si="1"/>
        <v>-26.469045120671563</v>
      </c>
      <c r="I54" s="3" t="s">
        <v>111</v>
      </c>
    </row>
    <row r="55" spans="1:9" x14ac:dyDescent="0.25">
      <c r="A55" s="7" t="s">
        <v>113</v>
      </c>
      <c r="B55" s="49">
        <v>18042</v>
      </c>
      <c r="C55" s="49">
        <v>40129</v>
      </c>
      <c r="D55" s="53">
        <v>2.224199091</v>
      </c>
      <c r="E55" s="44">
        <f>B55-[1]Červen!$B55</f>
        <v>144</v>
      </c>
      <c r="F55" s="71">
        <f t="shared" si="0"/>
        <v>0.7981376787495843</v>
      </c>
      <c r="G55" s="70">
        <f>C55-[1]Červen!$C55</f>
        <v>-780</v>
      </c>
      <c r="H55" s="71">
        <f t="shared" si="1"/>
        <v>-1.9437314660220788</v>
      </c>
      <c r="I55" s="11" t="s">
        <v>100</v>
      </c>
    </row>
    <row r="56" spans="1:9" x14ac:dyDescent="0.25">
      <c r="A56" s="7" t="s">
        <v>47</v>
      </c>
      <c r="B56" s="49">
        <v>1340</v>
      </c>
      <c r="C56" s="49">
        <v>3214</v>
      </c>
      <c r="D56" s="53">
        <v>2.3985074627</v>
      </c>
      <c r="E56" s="44">
        <f>B56-[1]Červen!$B56</f>
        <v>275</v>
      </c>
      <c r="F56" s="71">
        <f t="shared" si="0"/>
        <v>20.522388059701495</v>
      </c>
      <c r="G56" s="70">
        <f>C56-[1]Červen!$C56</f>
        <v>642</v>
      </c>
      <c r="H56" s="71">
        <f t="shared" si="1"/>
        <v>19.975108898568759</v>
      </c>
      <c r="I56" s="11" t="s">
        <v>101</v>
      </c>
    </row>
    <row r="57" spans="1:9" x14ac:dyDescent="0.25">
      <c r="A57" s="2" t="s">
        <v>48</v>
      </c>
      <c r="B57" s="49">
        <v>2025</v>
      </c>
      <c r="C57" s="49">
        <v>4810</v>
      </c>
      <c r="D57" s="53">
        <v>2.3753086419999998</v>
      </c>
      <c r="E57" s="44">
        <f>B57-[1]Červen!$B57</f>
        <v>342</v>
      </c>
      <c r="F57" s="71">
        <f t="shared" si="0"/>
        <v>16.888888888888889</v>
      </c>
      <c r="G57" s="70">
        <f>C57-[1]Červen!$C57</f>
        <v>858</v>
      </c>
      <c r="H57" s="71">
        <f t="shared" si="1"/>
        <v>17.837837837837839</v>
      </c>
      <c r="I57" s="3" t="s">
        <v>102</v>
      </c>
    </row>
    <row r="58" spans="1:9" x14ac:dyDescent="0.25">
      <c r="A58" s="2" t="s">
        <v>49</v>
      </c>
      <c r="B58" s="49">
        <v>8194</v>
      </c>
      <c r="C58" s="49">
        <v>20495</v>
      </c>
      <c r="D58" s="53">
        <v>2.5012204052000002</v>
      </c>
      <c r="E58" s="44">
        <f>B58-[1]Červen!$B58</f>
        <v>-762</v>
      </c>
      <c r="F58" s="71">
        <f t="shared" si="0"/>
        <v>-9.2994874298267032</v>
      </c>
      <c r="G58" s="70">
        <f>C58-[1]Červen!$C58</f>
        <v>-1901</v>
      </c>
      <c r="H58" s="71">
        <f t="shared" si="1"/>
        <v>-9.2754330324469372</v>
      </c>
      <c r="I58" s="3" t="s">
        <v>103</v>
      </c>
    </row>
    <row r="59" spans="1:9" x14ac:dyDescent="0.25">
      <c r="A59" s="2" t="s">
        <v>50</v>
      </c>
      <c r="B59" s="49">
        <v>1705</v>
      </c>
      <c r="C59" s="49">
        <v>4075</v>
      </c>
      <c r="D59" s="53">
        <v>2.3900293255</v>
      </c>
      <c r="E59" s="44">
        <f>B59-[1]Červen!$B59</f>
        <v>218</v>
      </c>
      <c r="F59" s="71">
        <f t="shared" si="0"/>
        <v>12.78592375366569</v>
      </c>
      <c r="G59" s="70">
        <f>C59-[1]Červen!$C59</f>
        <v>487</v>
      </c>
      <c r="H59" s="71">
        <f t="shared" si="1"/>
        <v>11.950920245398773</v>
      </c>
      <c r="I59" s="3" t="s">
        <v>104</v>
      </c>
    </row>
    <row r="60" spans="1:9" ht="13" thickBot="1" x14ac:dyDescent="0.3">
      <c r="A60" s="2" t="s">
        <v>51</v>
      </c>
      <c r="B60" s="50">
        <v>439</v>
      </c>
      <c r="C60" s="50">
        <v>954</v>
      </c>
      <c r="D60" s="60">
        <v>2.1731207288999999</v>
      </c>
      <c r="E60" s="44">
        <f>B60-[1]Červen!$B60</f>
        <v>-68</v>
      </c>
      <c r="F60" s="71">
        <f t="shared" si="0"/>
        <v>-15.489749430523919</v>
      </c>
      <c r="G60" s="70">
        <f>C60-[1]Červen!$C60</f>
        <v>-41</v>
      </c>
      <c r="H60" s="71">
        <f t="shared" si="1"/>
        <v>-4.2976939203354299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I64"/>
  <sheetViews>
    <sheetView topLeftCell="A55" zoomScale="120" zoomScaleNormal="120" workbookViewId="0">
      <selection activeCell="D64" sqref="D64"/>
    </sheetView>
  </sheetViews>
  <sheetFormatPr defaultRowHeight="12.5" x14ac:dyDescent="0.25"/>
  <cols>
    <col min="1" max="1" width="27.7265625" customWidth="1"/>
    <col min="2" max="2" width="16.81640625" customWidth="1"/>
    <col min="3" max="4" width="13.7265625" customWidth="1"/>
    <col min="5" max="5" width="18.7265625" customWidth="1"/>
    <col min="6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138</v>
      </c>
      <c r="C1" s="16" t="s">
        <v>139</v>
      </c>
      <c r="D1" s="17" t="s">
        <v>106</v>
      </c>
      <c r="E1" s="17" t="s">
        <v>203</v>
      </c>
      <c r="F1" s="17" t="s">
        <v>204</v>
      </c>
      <c r="G1" s="17" t="s">
        <v>205</v>
      </c>
      <c r="H1" s="17" t="s">
        <v>206</v>
      </c>
      <c r="I1" s="16" t="s">
        <v>54</v>
      </c>
    </row>
    <row r="2" spans="1:9" ht="13" x14ac:dyDescent="0.3">
      <c r="A2" s="18" t="s">
        <v>116</v>
      </c>
      <c r="B2" s="28" t="s">
        <v>140</v>
      </c>
      <c r="C2" s="25">
        <v>1878648</v>
      </c>
      <c r="D2" s="19">
        <v>2.4068043716999998</v>
      </c>
      <c r="E2" s="20">
        <v>11067</v>
      </c>
      <c r="F2" s="19"/>
      <c r="G2" s="21">
        <f>C2-[1]Červenec!$C2</f>
        <v>11136</v>
      </c>
      <c r="H2" s="19">
        <f>($G2/$C2)*100</f>
        <v>0.59276671308302564</v>
      </c>
      <c r="I2" s="18" t="s">
        <v>117</v>
      </c>
    </row>
    <row r="3" spans="1:9" ht="13" x14ac:dyDescent="0.3">
      <c r="A3" s="22" t="s">
        <v>0</v>
      </c>
      <c r="B3" s="28" t="s">
        <v>141</v>
      </c>
      <c r="C3" s="25">
        <v>197058</v>
      </c>
      <c r="D3" s="30">
        <v>1.9679429563999999</v>
      </c>
      <c r="E3" s="29">
        <v>18484</v>
      </c>
      <c r="F3" s="30"/>
      <c r="G3" s="21">
        <f>C3-[1]Červenec!$C3</f>
        <v>35662</v>
      </c>
      <c r="H3" s="19">
        <f t="shared" ref="H3:H60" si="0">($G3/$C3)*100</f>
        <v>18.09720995848938</v>
      </c>
      <c r="I3" s="22" t="s">
        <v>55</v>
      </c>
    </row>
    <row r="4" spans="1:9" ht="13" x14ac:dyDescent="0.3">
      <c r="A4" s="22" t="s">
        <v>114</v>
      </c>
      <c r="B4" s="32" t="s">
        <v>142</v>
      </c>
      <c r="C4" s="25">
        <v>1681590</v>
      </c>
      <c r="D4" s="30">
        <v>2.4713891212000001</v>
      </c>
      <c r="E4" s="32">
        <v>-7417</v>
      </c>
      <c r="F4" s="30"/>
      <c r="G4" s="21">
        <f>C4-[1]Červenec!$C4</f>
        <v>-24526</v>
      </c>
      <c r="H4" s="19">
        <f t="shared" si="0"/>
        <v>-1.4585005857551485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0"/>
      <c r="F5" s="41"/>
      <c r="G5" s="70"/>
      <c r="H5" s="71"/>
      <c r="I5" s="12" t="s">
        <v>112</v>
      </c>
    </row>
    <row r="6" spans="1:9" x14ac:dyDescent="0.25">
      <c r="A6" s="10" t="s">
        <v>2</v>
      </c>
      <c r="B6" s="49">
        <v>8380</v>
      </c>
      <c r="C6" s="49">
        <v>22749</v>
      </c>
      <c r="D6" s="53">
        <v>2.7146778042999999</v>
      </c>
      <c r="E6" s="15">
        <v>-534</v>
      </c>
      <c r="F6" s="42"/>
      <c r="G6" s="70">
        <f>C6-[1]Červenec!$C6</f>
        <v>-449</v>
      </c>
      <c r="H6" s="71">
        <f t="shared" si="0"/>
        <v>-1.9737131302474835</v>
      </c>
      <c r="I6" s="3" t="s">
        <v>52</v>
      </c>
    </row>
    <row r="7" spans="1:9" x14ac:dyDescent="0.25">
      <c r="A7" s="2" t="s">
        <v>3</v>
      </c>
      <c r="B7" s="49">
        <v>2088</v>
      </c>
      <c r="C7" s="49">
        <v>5049</v>
      </c>
      <c r="D7" s="53">
        <v>2.4181034483000001</v>
      </c>
      <c r="E7" s="15">
        <v>-644</v>
      </c>
      <c r="F7" s="42"/>
      <c r="G7" s="70">
        <f>C7-[1]Červenec!$C7</f>
        <v>-1545</v>
      </c>
      <c r="H7" s="71">
        <f t="shared" si="0"/>
        <v>-30.600118835412953</v>
      </c>
      <c r="I7" s="3" t="s">
        <v>53</v>
      </c>
    </row>
    <row r="8" spans="1:9" x14ac:dyDescent="0.25">
      <c r="A8" s="2" t="s">
        <v>4</v>
      </c>
      <c r="B8" s="49">
        <v>13595</v>
      </c>
      <c r="C8" s="49">
        <v>39554</v>
      </c>
      <c r="D8" s="53">
        <v>2.9094520043999998</v>
      </c>
      <c r="E8" s="15">
        <v>-87</v>
      </c>
      <c r="F8" s="42"/>
      <c r="G8" s="70">
        <f>C8-[1]Červenec!$C8</f>
        <v>-2120</v>
      </c>
      <c r="H8" s="71">
        <f t="shared" si="0"/>
        <v>-5.3597613389290588</v>
      </c>
      <c r="I8" s="3" t="s">
        <v>57</v>
      </c>
    </row>
    <row r="9" spans="1:9" x14ac:dyDescent="0.25">
      <c r="A9" s="2" t="s">
        <v>5</v>
      </c>
      <c r="B9" s="49">
        <v>1479</v>
      </c>
      <c r="C9" s="49">
        <v>3649</v>
      </c>
      <c r="D9" s="53">
        <v>2.4672075727</v>
      </c>
      <c r="E9" s="15">
        <f>1479-1670</f>
        <v>-191</v>
      </c>
      <c r="F9" s="42"/>
      <c r="G9" s="70">
        <f>C9-[1]Červenec!$C9</f>
        <v>-411</v>
      </c>
      <c r="H9" s="71">
        <f t="shared" si="0"/>
        <v>-11.263359824609482</v>
      </c>
      <c r="I9" s="3" t="s">
        <v>59</v>
      </c>
    </row>
    <row r="10" spans="1:9" x14ac:dyDescent="0.25">
      <c r="A10" s="2" t="s">
        <v>6</v>
      </c>
      <c r="B10" s="49">
        <v>7793</v>
      </c>
      <c r="C10" s="49">
        <v>24034</v>
      </c>
      <c r="D10" s="53">
        <v>3.0840497883000002</v>
      </c>
      <c r="E10" s="15">
        <f>7793-8457</f>
        <v>-664</v>
      </c>
      <c r="F10" s="42"/>
      <c r="G10" s="70">
        <f>C10-[1]Červenec!$C10</f>
        <v>-2432</v>
      </c>
      <c r="H10" s="71">
        <f t="shared" si="0"/>
        <v>-10.118998086044769</v>
      </c>
      <c r="I10" s="3" t="s">
        <v>60</v>
      </c>
    </row>
    <row r="11" spans="1:9" x14ac:dyDescent="0.25">
      <c r="A11" s="2" t="s">
        <v>7</v>
      </c>
      <c r="B11" s="49">
        <v>17822</v>
      </c>
      <c r="C11" s="49">
        <v>45021</v>
      </c>
      <c r="D11" s="53">
        <v>2.5261474582000001</v>
      </c>
      <c r="E11" s="15">
        <f>17822-18359</f>
        <v>-537</v>
      </c>
      <c r="F11" s="42"/>
      <c r="G11" s="70">
        <f>C11-[1]Červenec!$C11</f>
        <v>-463</v>
      </c>
      <c r="H11" s="71">
        <f t="shared" si="0"/>
        <v>-1.0284089647053598</v>
      </c>
      <c r="I11" s="3" t="s">
        <v>61</v>
      </c>
    </row>
    <row r="12" spans="1:9" x14ac:dyDescent="0.25">
      <c r="A12" s="2" t="s">
        <v>8</v>
      </c>
      <c r="B12" s="49">
        <v>2670</v>
      </c>
      <c r="C12" s="49">
        <v>7332</v>
      </c>
      <c r="D12" s="53">
        <v>2.7460674156999998</v>
      </c>
      <c r="E12" s="15">
        <f>2670-2057</f>
        <v>613</v>
      </c>
      <c r="F12" s="42"/>
      <c r="G12" s="70">
        <f>C12-[1]Červenec!$C12</f>
        <v>1221</v>
      </c>
      <c r="H12" s="71">
        <f t="shared" si="0"/>
        <v>16.653027823240592</v>
      </c>
      <c r="I12" s="3" t="s">
        <v>62</v>
      </c>
    </row>
    <row r="13" spans="1:9" x14ac:dyDescent="0.25">
      <c r="A13" s="2" t="s">
        <v>9</v>
      </c>
      <c r="B13" s="49">
        <v>4794</v>
      </c>
      <c r="C13" s="49">
        <v>12625</v>
      </c>
      <c r="D13" s="53">
        <v>2.6335002086000001</v>
      </c>
      <c r="E13" s="15">
        <f>4794-4909</f>
        <v>-115</v>
      </c>
      <c r="F13" s="42"/>
      <c r="G13" s="70">
        <f>C13-[1]Červenec!$C13</f>
        <v>-2</v>
      </c>
      <c r="H13" s="71">
        <f t="shared" si="0"/>
        <v>-1.5841584158415842E-2</v>
      </c>
      <c r="I13" s="3" t="s">
        <v>63</v>
      </c>
    </row>
    <row r="14" spans="1:9" x14ac:dyDescent="0.25">
      <c r="A14" s="2" t="s">
        <v>10</v>
      </c>
      <c r="B14" s="49">
        <v>347</v>
      </c>
      <c r="C14" s="49">
        <v>872</v>
      </c>
      <c r="D14" s="53">
        <v>2.5129682996999998</v>
      </c>
      <c r="E14" s="15">
        <f>347-408</f>
        <v>-61</v>
      </c>
      <c r="F14" s="42"/>
      <c r="G14" s="70">
        <f>C14-[1]Červenec!$C14</f>
        <v>-447</v>
      </c>
      <c r="H14" s="71">
        <f t="shared" si="0"/>
        <v>-51.261467889908253</v>
      </c>
      <c r="I14" s="3" t="s">
        <v>64</v>
      </c>
    </row>
    <row r="15" spans="1:9" x14ac:dyDescent="0.25">
      <c r="A15" s="2" t="s">
        <v>11</v>
      </c>
      <c r="B15" s="49">
        <v>22142</v>
      </c>
      <c r="C15" s="49">
        <v>59496</v>
      </c>
      <c r="D15" s="53">
        <v>2.6870201426999998</v>
      </c>
      <c r="E15" s="15">
        <f>22142-20117</f>
        <v>2025</v>
      </c>
      <c r="F15" s="42"/>
      <c r="G15" s="70">
        <f>C15-[1]Červenec!$C15</f>
        <v>4173</v>
      </c>
      <c r="H15" s="71">
        <f t="shared" si="0"/>
        <v>7.0139169019766037</v>
      </c>
      <c r="I15" s="3" t="s">
        <v>65</v>
      </c>
    </row>
    <row r="16" spans="1:9" x14ac:dyDescent="0.25">
      <c r="A16" s="2" t="s">
        <v>13</v>
      </c>
      <c r="B16" s="49">
        <v>764</v>
      </c>
      <c r="C16" s="49">
        <v>2202</v>
      </c>
      <c r="D16" s="53">
        <v>2.8821989529000001</v>
      </c>
      <c r="E16" s="15">
        <f>764-880</f>
        <v>-116</v>
      </c>
      <c r="F16" s="42"/>
      <c r="G16" s="70">
        <f>C16-[1]Červenec!$C16</f>
        <v>-1015</v>
      </c>
      <c r="H16" s="71">
        <f t="shared" si="0"/>
        <v>-46.094459582197999</v>
      </c>
      <c r="I16" s="3" t="s">
        <v>67</v>
      </c>
    </row>
    <row r="17" spans="1:9" x14ac:dyDescent="0.25">
      <c r="A17" s="2" t="s">
        <v>14</v>
      </c>
      <c r="B17" s="49">
        <v>2326</v>
      </c>
      <c r="C17" s="49">
        <v>4929</v>
      </c>
      <c r="D17" s="53">
        <v>2.1190885641000001</v>
      </c>
      <c r="E17" s="15">
        <f>2326-2386</f>
        <v>-60</v>
      </c>
      <c r="F17" s="42"/>
      <c r="G17" s="70">
        <f>C17-[1]Červenec!$C17</f>
        <v>433</v>
      </c>
      <c r="H17" s="71">
        <f t="shared" si="0"/>
        <v>8.7847433556502335</v>
      </c>
      <c r="I17" s="3" t="s">
        <v>68</v>
      </c>
    </row>
    <row r="18" spans="1:9" x14ac:dyDescent="0.25">
      <c r="A18" s="2" t="s">
        <v>15</v>
      </c>
      <c r="B18" s="49">
        <v>1613</v>
      </c>
      <c r="C18" s="49">
        <v>3328</v>
      </c>
      <c r="D18" s="53">
        <v>2.0632362058</v>
      </c>
      <c r="E18" s="15">
        <f>1613-1857</f>
        <v>-244</v>
      </c>
      <c r="F18" s="42"/>
      <c r="G18" s="70">
        <f>C18-[1]Červenec!$C18</f>
        <v>-1071</v>
      </c>
      <c r="H18" s="71">
        <f t="shared" si="0"/>
        <v>-32.181490384615387</v>
      </c>
      <c r="I18" s="3" t="s">
        <v>69</v>
      </c>
    </row>
    <row r="19" spans="1:9" x14ac:dyDescent="0.25">
      <c r="A19" s="2" t="s">
        <v>16</v>
      </c>
      <c r="B19" s="49">
        <v>487</v>
      </c>
      <c r="C19" s="49">
        <v>1285</v>
      </c>
      <c r="D19" s="53">
        <v>2.6386036961000001</v>
      </c>
      <c r="E19" s="15">
        <f>487-487</f>
        <v>0</v>
      </c>
      <c r="F19" s="42"/>
      <c r="G19" s="70">
        <f>C19-[1]Červenec!$C19</f>
        <v>168</v>
      </c>
      <c r="H19" s="71">
        <f t="shared" si="0"/>
        <v>13.073929961089496</v>
      </c>
      <c r="I19" s="3" t="s">
        <v>70</v>
      </c>
    </row>
    <row r="20" spans="1:9" x14ac:dyDescent="0.25">
      <c r="A20" s="2" t="s">
        <v>17</v>
      </c>
      <c r="B20" s="49">
        <v>100</v>
      </c>
      <c r="C20" s="49">
        <v>398</v>
      </c>
      <c r="D20" s="53">
        <v>3.98</v>
      </c>
      <c r="E20" s="15">
        <f>100-80</f>
        <v>20</v>
      </c>
      <c r="F20" s="42"/>
      <c r="G20" s="70">
        <f>C20-[1]Červenec!$C20</f>
        <v>195</v>
      </c>
      <c r="H20" s="71">
        <f t="shared" si="0"/>
        <v>48.994974874371863</v>
      </c>
      <c r="I20" s="3" t="s">
        <v>71</v>
      </c>
    </row>
    <row r="21" spans="1:9" x14ac:dyDescent="0.25">
      <c r="A21" s="2" t="s">
        <v>18</v>
      </c>
      <c r="B21" s="49">
        <v>8373</v>
      </c>
      <c r="C21" s="49">
        <v>18212</v>
      </c>
      <c r="D21" s="53">
        <v>2.1750865878000001</v>
      </c>
      <c r="E21" s="15">
        <f>8373-10874</f>
        <v>-2501</v>
      </c>
      <c r="F21" s="42"/>
      <c r="G21" s="70">
        <f>C21-[1]Červenec!$C21</f>
        <v>-5751</v>
      </c>
      <c r="H21" s="71">
        <f t="shared" si="0"/>
        <v>-31.578080386558316</v>
      </c>
      <c r="I21" s="3" t="s">
        <v>72</v>
      </c>
    </row>
    <row r="22" spans="1:9" x14ac:dyDescent="0.25">
      <c r="A22" s="2" t="s">
        <v>19</v>
      </c>
      <c r="B22" s="49">
        <v>483</v>
      </c>
      <c r="C22" s="49">
        <v>2399</v>
      </c>
      <c r="D22" s="53">
        <v>4.9668737060000003</v>
      </c>
      <c r="E22" s="15">
        <f>483-450</f>
        <v>33</v>
      </c>
      <c r="F22" s="42"/>
      <c r="G22" s="70">
        <f>C22-[1]Červenec!$C22</f>
        <v>422</v>
      </c>
      <c r="H22" s="71">
        <f t="shared" si="0"/>
        <v>17.590662776156734</v>
      </c>
      <c r="I22" s="3" t="s">
        <v>19</v>
      </c>
    </row>
    <row r="23" spans="1:9" x14ac:dyDescent="0.25">
      <c r="A23" s="2" t="s">
        <v>20</v>
      </c>
      <c r="B23" s="49">
        <v>87988</v>
      </c>
      <c r="C23" s="49">
        <v>205177</v>
      </c>
      <c r="D23" s="53">
        <v>2.3318748011000001</v>
      </c>
      <c r="E23" s="15">
        <f>87988-88058</f>
        <v>-70</v>
      </c>
      <c r="F23" s="42"/>
      <c r="G23" s="70">
        <f>C23-[1]Červenec!$C23</f>
        <v>355</v>
      </c>
      <c r="H23" s="71">
        <f t="shared" si="0"/>
        <v>0.17302134254814136</v>
      </c>
      <c r="I23" s="3" t="s">
        <v>73</v>
      </c>
    </row>
    <row r="24" spans="1:9" x14ac:dyDescent="0.25">
      <c r="A24" s="2" t="s">
        <v>21</v>
      </c>
      <c r="B24" s="49">
        <v>18314</v>
      </c>
      <c r="C24" s="49">
        <v>46479</v>
      </c>
      <c r="D24" s="53">
        <v>2.5378945068999998</v>
      </c>
      <c r="E24" s="15">
        <f>18314-17915</f>
        <v>399</v>
      </c>
      <c r="F24" s="42"/>
      <c r="G24" s="70">
        <f>C24-[1]Červenec!$C24</f>
        <v>-128</v>
      </c>
      <c r="H24" s="71">
        <f t="shared" si="0"/>
        <v>-0.27539318832160758</v>
      </c>
      <c r="I24" s="3" t="s">
        <v>83</v>
      </c>
    </row>
    <row r="25" spans="1:9" x14ac:dyDescent="0.25">
      <c r="A25" s="2" t="s">
        <v>22</v>
      </c>
      <c r="B25" s="49">
        <v>5513</v>
      </c>
      <c r="C25" s="49">
        <v>13545</v>
      </c>
      <c r="D25" s="53">
        <v>2.4569200072999999</v>
      </c>
      <c r="E25" s="15">
        <f>B25-5739</f>
        <v>-226</v>
      </c>
      <c r="F25" s="42"/>
      <c r="G25" s="70">
        <f>C25-[1]Červenec!$C25</f>
        <v>-1996</v>
      </c>
      <c r="H25" s="71">
        <f t="shared" si="0"/>
        <v>-14.736064968623108</v>
      </c>
      <c r="I25" s="3" t="s">
        <v>74</v>
      </c>
    </row>
    <row r="26" spans="1:9" x14ac:dyDescent="0.25">
      <c r="A26" s="2" t="s">
        <v>23</v>
      </c>
      <c r="B26" s="49">
        <v>23388</v>
      </c>
      <c r="C26" s="49">
        <v>48393</v>
      </c>
      <c r="D26" s="53">
        <v>2.0691380195</v>
      </c>
      <c r="E26" s="15">
        <f>B26-22879</f>
        <v>509</v>
      </c>
      <c r="F26" s="42"/>
      <c r="G26" s="70">
        <f>C26-[1]Červenec!$C26</f>
        <v>558</v>
      </c>
      <c r="H26" s="71">
        <f t="shared" si="0"/>
        <v>1.1530593267621352</v>
      </c>
      <c r="I26" s="3" t="s">
        <v>75</v>
      </c>
    </row>
    <row r="27" spans="1:9" x14ac:dyDescent="0.25">
      <c r="A27" s="2" t="s">
        <v>24</v>
      </c>
      <c r="B27" s="49">
        <v>2833</v>
      </c>
      <c r="C27" s="49">
        <v>8383</v>
      </c>
      <c r="D27" s="53">
        <v>2.9590540064000002</v>
      </c>
      <c r="E27" s="15">
        <f>B27-3006</f>
        <v>-173</v>
      </c>
      <c r="F27" s="42"/>
      <c r="G27" s="70">
        <f>C27-[1]Červenec!$C27</f>
        <v>245</v>
      </c>
      <c r="H27" s="71">
        <f t="shared" si="0"/>
        <v>2.9225814147679827</v>
      </c>
      <c r="I27" s="3" t="s">
        <v>76</v>
      </c>
    </row>
    <row r="28" spans="1:9" x14ac:dyDescent="0.25">
      <c r="A28" s="2" t="s">
        <v>25</v>
      </c>
      <c r="B28" s="49">
        <v>12114</v>
      </c>
      <c r="C28" s="49">
        <v>24382</v>
      </c>
      <c r="D28" s="53">
        <v>2.0127125640000001</v>
      </c>
      <c r="E28" s="15">
        <f>B28-11211</f>
        <v>903</v>
      </c>
      <c r="F28" s="42"/>
      <c r="G28" s="70">
        <f>C28-[1]Červenec!$C28</f>
        <v>1294</v>
      </c>
      <c r="H28" s="71">
        <f t="shared" si="0"/>
        <v>5.3071938315150522</v>
      </c>
      <c r="I28" s="3" t="s">
        <v>77</v>
      </c>
    </row>
    <row r="29" spans="1:9" x14ac:dyDescent="0.25">
      <c r="A29" s="2" t="s">
        <v>26</v>
      </c>
      <c r="B29" s="49">
        <v>5603</v>
      </c>
      <c r="C29" s="49">
        <v>13530</v>
      </c>
      <c r="D29" s="53">
        <v>2.4147777976000002</v>
      </c>
      <c r="E29" s="15">
        <f>B29-5868</f>
        <v>-265</v>
      </c>
      <c r="F29" s="42"/>
      <c r="G29" s="70">
        <f>C29-[1]Červenec!$C29</f>
        <v>369</v>
      </c>
      <c r="H29" s="71">
        <f t="shared" si="0"/>
        <v>2.7272727272727271</v>
      </c>
      <c r="I29" s="3" t="s">
        <v>78</v>
      </c>
    </row>
    <row r="30" spans="1:9" x14ac:dyDescent="0.25">
      <c r="A30" s="2" t="s">
        <v>27</v>
      </c>
      <c r="B30" s="49">
        <v>29597</v>
      </c>
      <c r="C30" s="49">
        <v>106552</v>
      </c>
      <c r="D30" s="53">
        <v>3.6000946042000002</v>
      </c>
      <c r="E30" s="15">
        <f>B30-31154</f>
        <v>-1557</v>
      </c>
      <c r="F30" s="42"/>
      <c r="G30" s="70">
        <f>C30-[1]Červenec!$C30</f>
        <v>-14471</v>
      </c>
      <c r="H30" s="71">
        <f t="shared" si="0"/>
        <v>-13.581162249418124</v>
      </c>
      <c r="I30" s="3" t="s">
        <v>79</v>
      </c>
    </row>
    <row r="31" spans="1:9" x14ac:dyDescent="0.25">
      <c r="A31" s="2" t="s">
        <v>28</v>
      </c>
      <c r="B31" s="49">
        <v>2696</v>
      </c>
      <c r="C31" s="49">
        <v>6749</v>
      </c>
      <c r="D31" s="53">
        <v>2.5033382788999998</v>
      </c>
      <c r="E31" s="43">
        <f>B31-2760</f>
        <v>-64</v>
      </c>
      <c r="F31" s="42"/>
      <c r="G31" s="70">
        <f>C31-[1]Červenec!$C31</f>
        <v>-18</v>
      </c>
      <c r="H31" s="71">
        <f t="shared" si="0"/>
        <v>-0.26670617869313973</v>
      </c>
      <c r="I31" s="3" t="s">
        <v>80</v>
      </c>
    </row>
    <row r="32" spans="1:9" x14ac:dyDescent="0.25">
      <c r="A32" s="2" t="s">
        <v>29</v>
      </c>
      <c r="B32" s="49">
        <v>25964</v>
      </c>
      <c r="C32" s="49">
        <v>54934</v>
      </c>
      <c r="D32" s="53">
        <v>2.1157756893999999</v>
      </c>
      <c r="E32" s="15">
        <f>B32-24414</f>
        <v>1550</v>
      </c>
      <c r="F32" s="42"/>
      <c r="G32" s="70">
        <f>C32-[1]Červenec!$C32</f>
        <v>3296</v>
      </c>
      <c r="H32" s="71">
        <f t="shared" si="0"/>
        <v>5.9999271853496925</v>
      </c>
      <c r="I32" s="3" t="s">
        <v>81</v>
      </c>
    </row>
    <row r="33" spans="1:9" x14ac:dyDescent="0.25">
      <c r="A33" s="2" t="s">
        <v>30</v>
      </c>
      <c r="B33" s="49">
        <v>1410</v>
      </c>
      <c r="C33" s="49">
        <v>3550</v>
      </c>
      <c r="D33" s="53">
        <v>2.5177304965</v>
      </c>
      <c r="E33" s="15">
        <f>B33-1364</f>
        <v>46</v>
      </c>
      <c r="F33" s="42"/>
      <c r="G33" s="70">
        <f>C33-[1]Červenec!$C33</f>
        <v>321</v>
      </c>
      <c r="H33" s="71">
        <f t="shared" si="0"/>
        <v>9.0422535211267601</v>
      </c>
      <c r="I33" s="3" t="s">
        <v>82</v>
      </c>
    </row>
    <row r="34" spans="1:9" x14ac:dyDescent="0.25">
      <c r="A34" s="4" t="s">
        <v>31</v>
      </c>
      <c r="B34" s="49">
        <v>37093</v>
      </c>
      <c r="C34" s="49">
        <v>95979</v>
      </c>
      <c r="D34" s="53">
        <v>2.5875232524</v>
      </c>
      <c r="E34" s="15">
        <f>B34-37175</f>
        <v>-82</v>
      </c>
      <c r="F34" s="42"/>
      <c r="G34" s="70">
        <f>C34-[1]Červenec!$C34</f>
        <v>642</v>
      </c>
      <c r="H34" s="71">
        <f t="shared" si="0"/>
        <v>0.66889632107023411</v>
      </c>
      <c r="I34" s="3" t="s">
        <v>84</v>
      </c>
    </row>
    <row r="35" spans="1:9" x14ac:dyDescent="0.25">
      <c r="A35" s="2" t="s">
        <v>12</v>
      </c>
      <c r="B35" s="49">
        <v>1153</v>
      </c>
      <c r="C35" s="49">
        <v>2573</v>
      </c>
      <c r="D35" s="53">
        <v>2.2315698179000001</v>
      </c>
      <c r="E35" s="15">
        <f>B35-1554</f>
        <v>-401</v>
      </c>
      <c r="F35" s="42"/>
      <c r="G35" s="70">
        <f>C35-[1]Červenec!$C35</f>
        <v>-1195</v>
      </c>
      <c r="H35" s="71">
        <f t="shared" si="0"/>
        <v>-46.443839875631561</v>
      </c>
      <c r="I35" s="3" t="s">
        <v>66</v>
      </c>
    </row>
    <row r="36" spans="1:9" x14ac:dyDescent="0.25">
      <c r="A36" s="2" t="s">
        <v>32</v>
      </c>
      <c r="B36" s="49">
        <v>26344</v>
      </c>
      <c r="C36" s="49">
        <v>72560</v>
      </c>
      <c r="D36" s="53">
        <v>2.7543273611000001</v>
      </c>
      <c r="E36" s="43">
        <f>B36-28762</f>
        <v>-2418</v>
      </c>
      <c r="F36" s="42"/>
      <c r="G36" s="70">
        <f>C36-[1]Červenec!$C36</f>
        <v>-8651</v>
      </c>
      <c r="H36" s="71">
        <f t="shared" si="0"/>
        <v>-11.922546857772879</v>
      </c>
      <c r="I36" s="3" t="s">
        <v>85</v>
      </c>
    </row>
    <row r="37" spans="1:9" x14ac:dyDescent="0.25">
      <c r="A37" s="2" t="s">
        <v>33</v>
      </c>
      <c r="B37" s="49">
        <v>17249</v>
      </c>
      <c r="C37" s="49">
        <v>45237</v>
      </c>
      <c r="D37" s="53">
        <v>2.6225868166000001</v>
      </c>
      <c r="E37" s="15">
        <f>B37-18658</f>
        <v>-1409</v>
      </c>
      <c r="F37" s="42"/>
      <c r="G37" s="70">
        <f>C37-[1]Červenec!$C37</f>
        <v>-7225</v>
      </c>
      <c r="H37" s="71">
        <f t="shared" si="0"/>
        <v>-15.971439308530627</v>
      </c>
      <c r="I37" s="3" t="s">
        <v>86</v>
      </c>
    </row>
    <row r="38" spans="1:9" x14ac:dyDescent="0.25">
      <c r="A38" s="2" t="s">
        <v>34</v>
      </c>
      <c r="B38" s="49">
        <v>8831</v>
      </c>
      <c r="C38" s="49">
        <v>23982</v>
      </c>
      <c r="D38" s="53">
        <v>2.7156607406000002</v>
      </c>
      <c r="E38" s="15">
        <f>B38-8790</f>
        <v>41</v>
      </c>
      <c r="F38" s="42"/>
      <c r="G38" s="70">
        <f>C38-[1]Červenec!$C38</f>
        <v>787</v>
      </c>
      <c r="H38" s="71">
        <f t="shared" si="0"/>
        <v>3.2816278875823537</v>
      </c>
      <c r="I38" s="3" t="s">
        <v>87</v>
      </c>
    </row>
    <row r="39" spans="1:9" x14ac:dyDescent="0.25">
      <c r="A39" s="2" t="s">
        <v>35</v>
      </c>
      <c r="B39" s="49">
        <v>11174</v>
      </c>
      <c r="C39" s="49">
        <v>25510</v>
      </c>
      <c r="D39" s="53">
        <v>2.2829783425999999</v>
      </c>
      <c r="E39" s="15">
        <f>B39-11041</f>
        <v>133</v>
      </c>
      <c r="F39" s="42"/>
      <c r="G39" s="70">
        <f>C39-[1]Červenec!$C39</f>
        <v>1424</v>
      </c>
      <c r="H39" s="71">
        <f t="shared" si="0"/>
        <v>5.582124656997256</v>
      </c>
      <c r="I39" s="3" t="s">
        <v>88</v>
      </c>
    </row>
    <row r="40" spans="1:9" x14ac:dyDescent="0.25">
      <c r="A40" s="2" t="s">
        <v>36</v>
      </c>
      <c r="B40" s="49">
        <v>12100</v>
      </c>
      <c r="C40" s="49">
        <v>25734</v>
      </c>
      <c r="D40" s="53">
        <v>2.1267768595000001</v>
      </c>
      <c r="E40" s="15">
        <f>B40-8032</f>
        <v>4068</v>
      </c>
      <c r="F40" s="42"/>
      <c r="G40" s="70">
        <f>C40-[1]Červenec!$C40</f>
        <v>8214</v>
      </c>
      <c r="H40" s="71">
        <f t="shared" si="0"/>
        <v>31.918862205642341</v>
      </c>
      <c r="I40" s="3" t="s">
        <v>89</v>
      </c>
    </row>
    <row r="41" spans="1:9" x14ac:dyDescent="0.25">
      <c r="A41" s="2" t="s">
        <v>37</v>
      </c>
      <c r="B41" s="49">
        <v>7504</v>
      </c>
      <c r="C41" s="49">
        <v>18749</v>
      </c>
      <c r="D41" s="53">
        <v>2.4985341151</v>
      </c>
      <c r="E41" s="15">
        <f>B41-8047</f>
        <v>-543</v>
      </c>
      <c r="F41" s="42"/>
      <c r="G41" s="70">
        <f>C41-[1]Červenec!$C41</f>
        <v>-1070</v>
      </c>
      <c r="H41" s="71">
        <f t="shared" si="0"/>
        <v>-5.706971038455384</v>
      </c>
      <c r="I41" s="3" t="s">
        <v>90</v>
      </c>
    </row>
    <row r="42" spans="1:9" x14ac:dyDescent="0.25">
      <c r="A42" s="2" t="s">
        <v>38</v>
      </c>
      <c r="B42" s="49">
        <v>10338</v>
      </c>
      <c r="C42" s="49">
        <v>26724</v>
      </c>
      <c r="D42" s="53">
        <v>2.5850261172</v>
      </c>
      <c r="E42" s="15">
        <f>B42-11130</f>
        <v>-792</v>
      </c>
      <c r="F42" s="42"/>
      <c r="G42" s="70">
        <f>C42-[1]Červenec!$C42</f>
        <v>-844</v>
      </c>
      <c r="H42" s="71">
        <f t="shared" si="0"/>
        <v>-3.1582098488250261</v>
      </c>
      <c r="I42" s="3" t="s">
        <v>91</v>
      </c>
    </row>
    <row r="43" spans="1:9" x14ac:dyDescent="0.25">
      <c r="A43" s="2" t="s">
        <v>39</v>
      </c>
      <c r="B43" s="49">
        <v>62969</v>
      </c>
      <c r="C43" s="49">
        <v>162622</v>
      </c>
      <c r="D43" s="53">
        <v>2.5825723769</v>
      </c>
      <c r="E43" s="15">
        <f>B43-62444</f>
        <v>525</v>
      </c>
      <c r="F43" s="42"/>
      <c r="G43" s="70">
        <f>C43-[1]Červenec!$C43</f>
        <v>14162</v>
      </c>
      <c r="H43" s="71">
        <f t="shared" si="0"/>
        <v>8.7085388200858418</v>
      </c>
      <c r="I43" s="3" t="s">
        <v>39</v>
      </c>
    </row>
    <row r="44" spans="1:9" x14ac:dyDescent="0.25">
      <c r="A44" s="2" t="s">
        <v>40</v>
      </c>
      <c r="B44" s="49">
        <v>5803</v>
      </c>
      <c r="C44" s="49">
        <v>15443</v>
      </c>
      <c r="D44" s="53">
        <v>2.6612097190999999</v>
      </c>
      <c r="E44" s="15">
        <f>B44-6750</f>
        <v>-947</v>
      </c>
      <c r="F44" s="42"/>
      <c r="G44" s="70">
        <f>C44-[1]Červenec!$C44</f>
        <v>-2203</v>
      </c>
      <c r="H44" s="71">
        <f t="shared" si="0"/>
        <v>-14.265362947613806</v>
      </c>
      <c r="I44" s="3" t="s">
        <v>92</v>
      </c>
    </row>
    <row r="45" spans="1:9" x14ac:dyDescent="0.25">
      <c r="A45" s="2" t="s">
        <v>41</v>
      </c>
      <c r="B45" s="49">
        <v>6685</v>
      </c>
      <c r="C45" s="49">
        <v>15197</v>
      </c>
      <c r="D45" s="53">
        <v>2.2732984293</v>
      </c>
      <c r="E45" s="15">
        <f>B45-6758</f>
        <v>-73</v>
      </c>
      <c r="F45" s="42"/>
      <c r="G45" s="70">
        <f>C45-[1]Červenec!$C45</f>
        <v>-1913</v>
      </c>
      <c r="H45" s="71">
        <f t="shared" si="0"/>
        <v>-12.588010791603606</v>
      </c>
      <c r="I45" s="3" t="s">
        <v>93</v>
      </c>
    </row>
    <row r="46" spans="1:9" x14ac:dyDescent="0.25">
      <c r="A46" s="2" t="s">
        <v>42</v>
      </c>
      <c r="B46" s="49">
        <v>9118</v>
      </c>
      <c r="C46" s="49">
        <v>23245</v>
      </c>
      <c r="D46" s="53">
        <v>2.5493529282999998</v>
      </c>
      <c r="E46" s="15">
        <f>B46-10869</f>
        <v>-1751</v>
      </c>
      <c r="F46" s="42"/>
      <c r="G46" s="70">
        <f>C46-[1]Červenec!$C46</f>
        <v>-1946</v>
      </c>
      <c r="H46" s="71">
        <f t="shared" si="0"/>
        <v>-8.3716928371692845</v>
      </c>
      <c r="I46" s="3" t="s">
        <v>94</v>
      </c>
    </row>
    <row r="47" spans="1:9" x14ac:dyDescent="0.25">
      <c r="A47" s="2" t="s">
        <v>43</v>
      </c>
      <c r="B47" s="49">
        <v>38030</v>
      </c>
      <c r="C47" s="49">
        <v>71452</v>
      </c>
      <c r="D47" s="53">
        <v>1.8788325007</v>
      </c>
      <c r="E47" s="15">
        <f>B47-35167</f>
        <v>2863</v>
      </c>
      <c r="F47" s="42"/>
      <c r="G47" s="70">
        <f>C47-[1]Červenec!$C47</f>
        <v>7077</v>
      </c>
      <c r="H47" s="71">
        <f t="shared" si="0"/>
        <v>9.9045513071712481</v>
      </c>
      <c r="I47" s="3" t="s">
        <v>95</v>
      </c>
    </row>
    <row r="48" spans="1:9" x14ac:dyDescent="0.25">
      <c r="A48" s="2" t="s">
        <v>58</v>
      </c>
      <c r="B48" s="49">
        <v>10911</v>
      </c>
      <c r="C48" s="49">
        <v>25597</v>
      </c>
      <c r="D48" s="53">
        <v>2.3459811199999998</v>
      </c>
      <c r="E48" s="43">
        <f>10911-10281</f>
        <v>630</v>
      </c>
      <c r="F48" s="42"/>
      <c r="G48" s="70">
        <f>C48-[1]Červenec!$C48</f>
        <v>1400</v>
      </c>
      <c r="H48" s="71">
        <f t="shared" si="0"/>
        <v>5.4693909442512796</v>
      </c>
      <c r="I48" s="3" t="s">
        <v>96</v>
      </c>
    </row>
    <row r="49" spans="1:9" x14ac:dyDescent="0.25">
      <c r="A49" s="2" t="s">
        <v>44</v>
      </c>
      <c r="B49" s="49">
        <v>14845</v>
      </c>
      <c r="C49" s="49">
        <v>49765</v>
      </c>
      <c r="D49" s="53">
        <v>3.3523071740999999</v>
      </c>
      <c r="E49" s="15">
        <f>14845-16435</f>
        <v>-1590</v>
      </c>
      <c r="F49" s="42"/>
      <c r="G49" s="70">
        <f>C49-[1]Červenec!$C49</f>
        <v>-5155</v>
      </c>
      <c r="H49" s="71">
        <f t="shared" si="0"/>
        <v>-10.358685823369838</v>
      </c>
      <c r="I49" s="3" t="s">
        <v>97</v>
      </c>
    </row>
    <row r="50" spans="1:9" x14ac:dyDescent="0.25">
      <c r="A50" s="2" t="s">
        <v>45</v>
      </c>
      <c r="B50" s="49">
        <v>7006</v>
      </c>
      <c r="C50" s="49">
        <v>15163</v>
      </c>
      <c r="D50" s="53">
        <v>2.1642877534</v>
      </c>
      <c r="E50" s="15">
        <f>7006-7736</f>
        <v>-730</v>
      </c>
      <c r="F50" s="42"/>
      <c r="G50" s="70">
        <f>C50-[1]Červenec!$C50</f>
        <v>-1608</v>
      </c>
      <c r="H50" s="71">
        <f t="shared" si="0"/>
        <v>-10.604761590714238</v>
      </c>
      <c r="I50" s="3" t="s">
        <v>98</v>
      </c>
    </row>
    <row r="51" spans="1:9" x14ac:dyDescent="0.25">
      <c r="A51" s="2" t="s">
        <v>46</v>
      </c>
      <c r="B51" s="49">
        <v>30919</v>
      </c>
      <c r="C51" s="49">
        <v>53665</v>
      </c>
      <c r="D51" s="53">
        <v>1.7356641547</v>
      </c>
      <c r="E51" s="15">
        <f>30919-33611</f>
        <v>-2692</v>
      </c>
      <c r="F51" s="42"/>
      <c r="G51" s="70">
        <f>C51-[1]Červenec!$C51</f>
        <v>-5889</v>
      </c>
      <c r="H51" s="71">
        <f t="shared" si="0"/>
        <v>-10.973632721513091</v>
      </c>
      <c r="I51" s="3" t="s">
        <v>99</v>
      </c>
    </row>
    <row r="52" spans="1:9" x14ac:dyDescent="0.25">
      <c r="A52" s="6" t="s">
        <v>107</v>
      </c>
      <c r="B52" s="49">
        <v>6759</v>
      </c>
      <c r="C52" s="49">
        <v>15790</v>
      </c>
      <c r="D52" s="53">
        <v>2.3361444000999998</v>
      </c>
      <c r="E52" s="44">
        <f>6759-5764</f>
        <v>995</v>
      </c>
      <c r="F52" s="45"/>
      <c r="G52" s="70">
        <f>C52-[1]Červenec!$C52</f>
        <v>2345</v>
      </c>
      <c r="H52" s="71">
        <f t="shared" si="0"/>
        <v>14.851171627612414</v>
      </c>
      <c r="I52" s="3" t="s">
        <v>107</v>
      </c>
    </row>
    <row r="53" spans="1:9" x14ac:dyDescent="0.25">
      <c r="A53" s="6" t="s">
        <v>108</v>
      </c>
      <c r="B53" s="49">
        <v>4080</v>
      </c>
      <c r="C53" s="49">
        <v>10239</v>
      </c>
      <c r="D53" s="53">
        <v>2.5095588234999999</v>
      </c>
      <c r="E53" s="15">
        <f>4080-2543</f>
        <v>1537</v>
      </c>
      <c r="F53" s="46"/>
      <c r="G53" s="70">
        <f>C53-[1]Červenec!$C53</f>
        <v>3925</v>
      </c>
      <c r="H53" s="71">
        <f t="shared" si="0"/>
        <v>38.333821662271703</v>
      </c>
      <c r="I53" s="3" t="s">
        <v>109</v>
      </c>
    </row>
    <row r="54" spans="1:9" x14ac:dyDescent="0.25">
      <c r="A54" s="3" t="s">
        <v>110</v>
      </c>
      <c r="B54" s="49">
        <v>4606</v>
      </c>
      <c r="C54" s="49">
        <v>12033</v>
      </c>
      <c r="D54" s="53">
        <v>2.6124620060999999</v>
      </c>
      <c r="E54" s="15">
        <f>4606-4811</f>
        <v>-205</v>
      </c>
      <c r="F54" s="46"/>
      <c r="G54" s="70">
        <f>C54-[1]Červenec!$C54</f>
        <v>-520</v>
      </c>
      <c r="H54" s="71">
        <f t="shared" si="0"/>
        <v>-4.3214493476273583</v>
      </c>
      <c r="I54" s="3" t="s">
        <v>111</v>
      </c>
    </row>
    <row r="55" spans="1:9" x14ac:dyDescent="0.25">
      <c r="A55" s="7" t="s">
        <v>113</v>
      </c>
      <c r="B55" s="49">
        <v>18621</v>
      </c>
      <c r="C55" s="49">
        <v>45094</v>
      </c>
      <c r="D55" s="53">
        <v>2.4216744536000001</v>
      </c>
      <c r="E55" s="44">
        <f>18621-19993</f>
        <v>-1372</v>
      </c>
      <c r="F55" s="47"/>
      <c r="G55" s="70">
        <f>C55-[1]Červenec!$C55</f>
        <v>-3224</v>
      </c>
      <c r="H55" s="71">
        <f t="shared" si="0"/>
        <v>-7.1495099126269572</v>
      </c>
      <c r="I55" s="11" t="s">
        <v>100</v>
      </c>
    </row>
    <row r="56" spans="1:9" x14ac:dyDescent="0.25">
      <c r="A56" s="7" t="s">
        <v>47</v>
      </c>
      <c r="B56" s="49">
        <v>1331</v>
      </c>
      <c r="C56" s="49">
        <v>3440</v>
      </c>
      <c r="D56" s="53">
        <v>2.5845229151</v>
      </c>
      <c r="E56" s="48">
        <f>1331-1490</f>
        <v>-159</v>
      </c>
      <c r="F56" s="47"/>
      <c r="G56" s="70">
        <f>C56-[1]Červenec!$C56</f>
        <v>-727</v>
      </c>
      <c r="H56" s="71">
        <f t="shared" si="0"/>
        <v>-21.133720930232556</v>
      </c>
      <c r="I56" s="11" t="s">
        <v>101</v>
      </c>
    </row>
    <row r="57" spans="1:9" x14ac:dyDescent="0.25">
      <c r="A57" s="2" t="s">
        <v>48</v>
      </c>
      <c r="B57" s="49">
        <v>2729</v>
      </c>
      <c r="C57" s="49">
        <v>6829</v>
      </c>
      <c r="D57" s="53">
        <v>2.5023818248</v>
      </c>
      <c r="E57" s="43">
        <f>2729-3634</f>
        <v>-905</v>
      </c>
      <c r="F57" s="42"/>
      <c r="G57" s="70">
        <f>C57-[1]Červenec!$C57</f>
        <v>-3043</v>
      </c>
      <c r="H57" s="71">
        <f t="shared" si="0"/>
        <v>-44.559964855762189</v>
      </c>
      <c r="I57" s="3" t="s">
        <v>102</v>
      </c>
    </row>
    <row r="58" spans="1:9" x14ac:dyDescent="0.25">
      <c r="A58" s="2" t="s">
        <v>49</v>
      </c>
      <c r="B58" s="49">
        <v>11197</v>
      </c>
      <c r="C58" s="49">
        <v>28567</v>
      </c>
      <c r="D58" s="53">
        <v>2.5513083862000001</v>
      </c>
      <c r="E58" s="15">
        <f>11197-11597</f>
        <v>-400</v>
      </c>
      <c r="F58" s="42"/>
      <c r="G58" s="70">
        <f>C58-[1]Červenec!$C58</f>
        <v>-632</v>
      </c>
      <c r="H58" s="71">
        <f t="shared" si="0"/>
        <v>-2.2123429131515384</v>
      </c>
      <c r="I58" s="3" t="s">
        <v>103</v>
      </c>
    </row>
    <row r="59" spans="1:9" x14ac:dyDescent="0.25">
      <c r="A59" s="2" t="s">
        <v>50</v>
      </c>
      <c r="B59" s="49">
        <v>1895</v>
      </c>
      <c r="C59" s="49">
        <v>4439</v>
      </c>
      <c r="D59" s="53">
        <v>2.3424802110999998</v>
      </c>
      <c r="E59" s="43">
        <f>1895-1609</f>
        <v>286</v>
      </c>
      <c r="F59" s="42"/>
      <c r="G59" s="70">
        <f>C59-[1]Červenec!$C59</f>
        <v>443</v>
      </c>
      <c r="H59" s="71">
        <f t="shared" si="0"/>
        <v>9.9797251633250728</v>
      </c>
      <c r="I59" s="3" t="s">
        <v>104</v>
      </c>
    </row>
    <row r="60" spans="1:9" ht="13" thickBot="1" x14ac:dyDescent="0.3">
      <c r="A60" s="2" t="s">
        <v>51</v>
      </c>
      <c r="B60" s="50">
        <v>457</v>
      </c>
      <c r="C60" s="50">
        <v>1154</v>
      </c>
      <c r="D60" s="60">
        <v>2.5251641137999998</v>
      </c>
      <c r="E60" s="15">
        <f>457-472</f>
        <v>-15</v>
      </c>
      <c r="F60" s="42"/>
      <c r="G60" s="70">
        <f>C60-[1]Červenec!$C60</f>
        <v>169</v>
      </c>
      <c r="H60" s="71">
        <f t="shared" si="0"/>
        <v>14.644714038128251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I64"/>
  <sheetViews>
    <sheetView topLeftCell="A46" workbookViewId="0">
      <selection activeCell="A63" sqref="A63"/>
    </sheetView>
  </sheetViews>
  <sheetFormatPr defaultRowHeight="12.5" x14ac:dyDescent="0.25"/>
  <cols>
    <col min="1" max="1" width="27.7265625" customWidth="1"/>
    <col min="2" max="2" width="14.453125" customWidth="1"/>
    <col min="3" max="3" width="16.1796875" customWidth="1"/>
    <col min="4" max="6" width="13.7265625" customWidth="1"/>
    <col min="7" max="7" width="16.81640625" customWidth="1"/>
    <col min="8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143</v>
      </c>
      <c r="C1" s="16" t="s">
        <v>144</v>
      </c>
      <c r="D1" s="17" t="s">
        <v>106</v>
      </c>
      <c r="E1" s="17" t="s">
        <v>207</v>
      </c>
      <c r="F1" s="17" t="s">
        <v>208</v>
      </c>
      <c r="G1" s="17" t="s">
        <v>209</v>
      </c>
      <c r="H1" s="17" t="s">
        <v>210</v>
      </c>
      <c r="I1" s="16" t="s">
        <v>54</v>
      </c>
    </row>
    <row r="2" spans="1:9" ht="13" x14ac:dyDescent="0.3">
      <c r="A2" s="18" t="s">
        <v>116</v>
      </c>
      <c r="B2" s="52">
        <v>780822</v>
      </c>
      <c r="C2" s="28" t="s">
        <v>145</v>
      </c>
      <c r="D2" s="19">
        <v>2.419633412</v>
      </c>
      <c r="E2" s="20">
        <f>B2-[1]Srpen!$B2</f>
        <v>7129</v>
      </c>
      <c r="F2" s="19">
        <f>($E2/$B2)*100</f>
        <v>0.91301218459520861</v>
      </c>
      <c r="G2" s="21" t="s">
        <v>227</v>
      </c>
      <c r="H2" s="19"/>
      <c r="I2" s="18" t="s">
        <v>117</v>
      </c>
    </row>
    <row r="3" spans="1:9" ht="13" x14ac:dyDescent="0.3">
      <c r="A3" s="22" t="s">
        <v>0</v>
      </c>
      <c r="B3" s="52">
        <v>95356</v>
      </c>
      <c r="C3" s="28" t="s">
        <v>146</v>
      </c>
      <c r="D3" s="30">
        <v>1.8959687906</v>
      </c>
      <c r="E3" s="20">
        <f>B3-[1]Srpen!$B3</f>
        <v>3919</v>
      </c>
      <c r="F3" s="19">
        <f t="shared" ref="F3:F60" si="0">($E3/$B3)*100</f>
        <v>4.1098619908553209</v>
      </c>
      <c r="G3" s="21"/>
      <c r="H3" s="30"/>
      <c r="I3" s="22" t="s">
        <v>55</v>
      </c>
    </row>
    <row r="4" spans="1:9" ht="13" x14ac:dyDescent="0.3">
      <c r="A4" s="22" t="s">
        <v>114</v>
      </c>
      <c r="B4" s="52">
        <v>685466</v>
      </c>
      <c r="C4" s="32" t="s">
        <v>147</v>
      </c>
      <c r="D4" s="30">
        <v>2.4924810274999998</v>
      </c>
      <c r="E4" s="20">
        <f>B4-[1]Srpen!$B4</f>
        <v>3210</v>
      </c>
      <c r="F4" s="19">
        <f t="shared" si="0"/>
        <v>0.46829456165586625</v>
      </c>
      <c r="G4" s="21"/>
      <c r="H4" s="30"/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68"/>
      <c r="H5" s="41"/>
      <c r="I5" s="12" t="s">
        <v>112</v>
      </c>
    </row>
    <row r="6" spans="1:9" ht="13" x14ac:dyDescent="0.3">
      <c r="A6" s="10" t="s">
        <v>2</v>
      </c>
      <c r="B6" s="49">
        <v>7139</v>
      </c>
      <c r="C6" s="49">
        <v>19154</v>
      </c>
      <c r="D6" s="53">
        <v>2.6830088247999999</v>
      </c>
      <c r="E6" s="44">
        <f>B6-[1]Srpen!$B6</f>
        <v>120</v>
      </c>
      <c r="F6" s="71">
        <f t="shared" si="0"/>
        <v>1.6809076901526825</v>
      </c>
      <c r="G6" s="68"/>
      <c r="H6" s="42"/>
      <c r="I6" s="3" t="s">
        <v>52</v>
      </c>
    </row>
    <row r="7" spans="1:9" ht="13" x14ac:dyDescent="0.3">
      <c r="A7" s="2" t="s">
        <v>3</v>
      </c>
      <c r="B7" s="49">
        <v>2199</v>
      </c>
      <c r="C7" s="49">
        <v>5621</v>
      </c>
      <c r="D7" s="53">
        <v>2.5561618918</v>
      </c>
      <c r="E7" s="44">
        <f>B7-[1]Srpen!$B7</f>
        <v>-484</v>
      </c>
      <c r="F7" s="71">
        <f t="shared" si="0"/>
        <v>-22.0100045475216</v>
      </c>
      <c r="G7" s="68"/>
      <c r="H7" s="42"/>
      <c r="I7" s="3" t="s">
        <v>53</v>
      </c>
    </row>
    <row r="8" spans="1:9" ht="13" x14ac:dyDescent="0.3">
      <c r="A8" s="2" t="s">
        <v>4</v>
      </c>
      <c r="B8" s="49">
        <v>7006</v>
      </c>
      <c r="C8" s="49">
        <v>20111</v>
      </c>
      <c r="D8" s="53">
        <v>2.8705395375</v>
      </c>
      <c r="E8" s="44">
        <f>B8-[1]Srpen!$B8</f>
        <v>-177</v>
      </c>
      <c r="F8" s="71">
        <f t="shared" si="0"/>
        <v>-2.5264059377676276</v>
      </c>
      <c r="G8" s="68"/>
      <c r="H8" s="42"/>
      <c r="I8" s="3" t="s">
        <v>57</v>
      </c>
    </row>
    <row r="9" spans="1:9" ht="13" x14ac:dyDescent="0.3">
      <c r="A9" s="2" t="s">
        <v>5</v>
      </c>
      <c r="B9" s="49">
        <v>1070</v>
      </c>
      <c r="C9" s="49">
        <v>2695</v>
      </c>
      <c r="D9" s="53">
        <v>2.5186915887999999</v>
      </c>
      <c r="E9" s="44">
        <f>B9-[1]Srpen!$B9</f>
        <v>15</v>
      </c>
      <c r="F9" s="71">
        <f t="shared" si="0"/>
        <v>1.4018691588785046</v>
      </c>
      <c r="G9" s="68"/>
      <c r="H9" s="42"/>
      <c r="I9" s="3" t="s">
        <v>59</v>
      </c>
    </row>
    <row r="10" spans="1:9" ht="13" x14ac:dyDescent="0.3">
      <c r="A10" s="2" t="s">
        <v>6</v>
      </c>
      <c r="B10" s="49">
        <v>5115</v>
      </c>
      <c r="C10" s="49">
        <v>15268</v>
      </c>
      <c r="D10" s="53">
        <v>2.9849462365999999</v>
      </c>
      <c r="E10" s="44">
        <f>B10-[1]Srpen!$B10</f>
        <v>-107</v>
      </c>
      <c r="F10" s="71">
        <f t="shared" si="0"/>
        <v>-2.0918866080156402</v>
      </c>
      <c r="G10" s="68"/>
      <c r="H10" s="42"/>
      <c r="I10" s="3" t="s">
        <v>60</v>
      </c>
    </row>
    <row r="11" spans="1:9" ht="13" x14ac:dyDescent="0.3">
      <c r="A11" s="2" t="s">
        <v>7</v>
      </c>
      <c r="B11" s="49">
        <v>19303</v>
      </c>
      <c r="C11" s="49">
        <v>52877</v>
      </c>
      <c r="D11" s="53">
        <v>2.7393151323999998</v>
      </c>
      <c r="E11" s="44">
        <f>B11-[1]Srpen!$B11</f>
        <v>-967</v>
      </c>
      <c r="F11" s="71">
        <f t="shared" si="0"/>
        <v>-5.00958400248666</v>
      </c>
      <c r="G11" s="68"/>
      <c r="H11" s="42"/>
      <c r="I11" s="3" t="s">
        <v>61</v>
      </c>
    </row>
    <row r="12" spans="1:9" ht="13" x14ac:dyDescent="0.3">
      <c r="A12" s="2" t="s">
        <v>8</v>
      </c>
      <c r="B12" s="49">
        <v>6370</v>
      </c>
      <c r="C12" s="49">
        <v>20418</v>
      </c>
      <c r="D12" s="53">
        <v>3.2053375196</v>
      </c>
      <c r="E12" s="44">
        <f>B12-[1]Srpen!$B12</f>
        <v>-791</v>
      </c>
      <c r="F12" s="71">
        <f t="shared" si="0"/>
        <v>-12.417582417582418</v>
      </c>
      <c r="G12" s="68"/>
      <c r="H12" s="42"/>
      <c r="I12" s="3" t="s">
        <v>62</v>
      </c>
    </row>
    <row r="13" spans="1:9" ht="13" x14ac:dyDescent="0.3">
      <c r="A13" s="2" t="s">
        <v>9</v>
      </c>
      <c r="B13" s="49">
        <v>3777</v>
      </c>
      <c r="C13" s="49">
        <v>10490</v>
      </c>
      <c r="D13" s="53">
        <v>2.7773365105000001</v>
      </c>
      <c r="E13" s="44">
        <f>B13-[1]Srpen!$B13</f>
        <v>56</v>
      </c>
      <c r="F13" s="71">
        <f t="shared" si="0"/>
        <v>1.4826581943341277</v>
      </c>
      <c r="G13" s="68"/>
      <c r="H13" s="42"/>
      <c r="I13" s="3" t="s">
        <v>63</v>
      </c>
    </row>
    <row r="14" spans="1:9" ht="13" x14ac:dyDescent="0.3">
      <c r="A14" s="2" t="s">
        <v>10</v>
      </c>
      <c r="B14" s="49">
        <v>192</v>
      </c>
      <c r="C14" s="49">
        <v>456</v>
      </c>
      <c r="D14" s="53">
        <v>2.375</v>
      </c>
      <c r="E14" s="44">
        <f>B14-[1]Srpen!$B14</f>
        <v>-102</v>
      </c>
      <c r="F14" s="71">
        <f t="shared" si="0"/>
        <v>-53.125</v>
      </c>
      <c r="G14" s="68"/>
      <c r="H14" s="42"/>
      <c r="I14" s="3" t="s">
        <v>64</v>
      </c>
    </row>
    <row r="15" spans="1:9" ht="13" x14ac:dyDescent="0.3">
      <c r="A15" s="2" t="s">
        <v>11</v>
      </c>
      <c r="B15" s="49">
        <v>38086</v>
      </c>
      <c r="C15" s="49">
        <v>114382</v>
      </c>
      <c r="D15" s="53">
        <v>3.0032557894999998</v>
      </c>
      <c r="E15" s="44">
        <f>B15-[1]Srpen!$B15</f>
        <v>-1031</v>
      </c>
      <c r="F15" s="71">
        <f t="shared" si="0"/>
        <v>-2.7070314551278685</v>
      </c>
      <c r="G15" s="68"/>
      <c r="H15" s="42"/>
      <c r="I15" s="3" t="s">
        <v>65</v>
      </c>
    </row>
    <row r="16" spans="1:9" ht="13" x14ac:dyDescent="0.3">
      <c r="A16" s="2" t="s">
        <v>13</v>
      </c>
      <c r="B16" s="49">
        <v>877</v>
      </c>
      <c r="C16" s="49">
        <v>3268</v>
      </c>
      <c r="D16" s="53">
        <v>3.7263397947999999</v>
      </c>
      <c r="E16" s="44">
        <f>B16-[1]Srpen!$B16</f>
        <v>-217</v>
      </c>
      <c r="F16" s="71">
        <f t="shared" si="0"/>
        <v>-24.743443557582665</v>
      </c>
      <c r="G16" s="68"/>
      <c r="H16" s="42"/>
      <c r="I16" s="3" t="s">
        <v>67</v>
      </c>
    </row>
    <row r="17" spans="1:9" ht="13" x14ac:dyDescent="0.3">
      <c r="A17" s="2" t="s">
        <v>14</v>
      </c>
      <c r="B17" s="49">
        <v>1752</v>
      </c>
      <c r="C17" s="49">
        <v>3513</v>
      </c>
      <c r="D17" s="53">
        <v>2.0051369863000001</v>
      </c>
      <c r="E17" s="44">
        <f>B17-[1]Srpen!$B17</f>
        <v>-160</v>
      </c>
      <c r="F17" s="71">
        <f t="shared" si="0"/>
        <v>-9.1324200913241995</v>
      </c>
      <c r="G17" s="68"/>
      <c r="H17" s="42"/>
      <c r="I17" s="3" t="s">
        <v>68</v>
      </c>
    </row>
    <row r="18" spans="1:9" ht="13" x14ac:dyDescent="0.3">
      <c r="A18" s="2" t="s">
        <v>15</v>
      </c>
      <c r="B18" s="49">
        <v>1334</v>
      </c>
      <c r="C18" s="49">
        <v>2832</v>
      </c>
      <c r="D18" s="53">
        <v>2.1229385306999999</v>
      </c>
      <c r="E18" s="44">
        <f>B18-[1]Srpen!$B18</f>
        <v>-98</v>
      </c>
      <c r="F18" s="71">
        <f t="shared" si="0"/>
        <v>-7.34632683658171</v>
      </c>
      <c r="G18" s="68"/>
      <c r="H18" s="42"/>
      <c r="I18" s="3" t="s">
        <v>69</v>
      </c>
    </row>
    <row r="19" spans="1:9" ht="13" x14ac:dyDescent="0.3">
      <c r="A19" s="2" t="s">
        <v>16</v>
      </c>
      <c r="B19" s="49">
        <v>494</v>
      </c>
      <c r="C19" s="49">
        <v>1226</v>
      </c>
      <c r="D19" s="53">
        <v>2.4817813764999999</v>
      </c>
      <c r="E19" s="44">
        <f>B19-[1]Srpen!$B19</f>
        <v>-96</v>
      </c>
      <c r="F19" s="71">
        <f t="shared" si="0"/>
        <v>-19.4331983805668</v>
      </c>
      <c r="G19" s="68"/>
      <c r="H19" s="42"/>
      <c r="I19" s="3" t="s">
        <v>70</v>
      </c>
    </row>
    <row r="20" spans="1:9" ht="13" x14ac:dyDescent="0.3">
      <c r="A20" s="2" t="s">
        <v>17</v>
      </c>
      <c r="B20" s="49">
        <v>83</v>
      </c>
      <c r="C20" s="49">
        <v>190</v>
      </c>
      <c r="D20" s="53">
        <v>2.2891566265000001</v>
      </c>
      <c r="E20" s="44">
        <f>B20-[1]Srpen!$B20</f>
        <v>2</v>
      </c>
      <c r="F20" s="71">
        <f t="shared" si="0"/>
        <v>2.4096385542168677</v>
      </c>
      <c r="G20" s="68"/>
      <c r="H20" s="42"/>
      <c r="I20" s="3" t="s">
        <v>71</v>
      </c>
    </row>
    <row r="21" spans="1:9" ht="13" x14ac:dyDescent="0.3">
      <c r="A21" s="2" t="s">
        <v>18</v>
      </c>
      <c r="B21" s="49">
        <v>8274</v>
      </c>
      <c r="C21" s="49">
        <v>19170</v>
      </c>
      <c r="D21" s="53">
        <v>2.3168963016999999</v>
      </c>
      <c r="E21" s="44">
        <f>B21-[1]Srpen!$B21</f>
        <v>131</v>
      </c>
      <c r="F21" s="71">
        <f t="shared" si="0"/>
        <v>1.5832729030698571</v>
      </c>
      <c r="G21" s="68"/>
      <c r="H21" s="42"/>
      <c r="I21" s="3" t="s">
        <v>72</v>
      </c>
    </row>
    <row r="22" spans="1:9" ht="13" x14ac:dyDescent="0.3">
      <c r="A22" s="2" t="s">
        <v>19</v>
      </c>
      <c r="B22" s="49">
        <v>576</v>
      </c>
      <c r="C22" s="49">
        <v>3012</v>
      </c>
      <c r="D22" s="53">
        <v>5.2291666667000003</v>
      </c>
      <c r="E22" s="44">
        <f>B22-[1]Srpen!$B22</f>
        <v>-420</v>
      </c>
      <c r="F22" s="71">
        <f t="shared" si="0"/>
        <v>-72.916666666666657</v>
      </c>
      <c r="G22" s="68"/>
      <c r="H22" s="42"/>
      <c r="I22" s="3" t="s">
        <v>19</v>
      </c>
    </row>
    <row r="23" spans="1:9" ht="13" x14ac:dyDescent="0.3">
      <c r="A23" s="2" t="s">
        <v>20</v>
      </c>
      <c r="B23" s="49">
        <v>86093</v>
      </c>
      <c r="C23" s="49">
        <v>197211</v>
      </c>
      <c r="D23" s="53">
        <v>2.2906740385000002</v>
      </c>
      <c r="E23" s="44">
        <f>B23-[1]Srpen!$B23</f>
        <v>-5922</v>
      </c>
      <c r="F23" s="71">
        <f t="shared" si="0"/>
        <v>-6.8786080169119437</v>
      </c>
      <c r="G23" s="68"/>
      <c r="H23" s="42"/>
      <c r="I23" s="3" t="s">
        <v>73</v>
      </c>
    </row>
    <row r="24" spans="1:9" ht="13" x14ac:dyDescent="0.3">
      <c r="A24" s="2" t="s">
        <v>21</v>
      </c>
      <c r="B24" s="49">
        <v>19325</v>
      </c>
      <c r="C24" s="49">
        <v>49981</v>
      </c>
      <c r="D24" s="53">
        <v>2.5863389392</v>
      </c>
      <c r="E24" s="44">
        <f>B24-[1]Srpen!$B24</f>
        <v>-349</v>
      </c>
      <c r="F24" s="71">
        <f t="shared" si="0"/>
        <v>-1.8059508408796894</v>
      </c>
      <c r="G24" s="68"/>
      <c r="H24" s="42"/>
      <c r="I24" s="3" t="s">
        <v>83</v>
      </c>
    </row>
    <row r="25" spans="1:9" ht="13" x14ac:dyDescent="0.3">
      <c r="A25" s="2" t="s">
        <v>22</v>
      </c>
      <c r="B25" s="49">
        <v>4635</v>
      </c>
      <c r="C25" s="49">
        <v>12360</v>
      </c>
      <c r="D25" s="53">
        <v>2.6666666666999999</v>
      </c>
      <c r="E25" s="44">
        <f>B25-[1]Srpen!$B25</f>
        <v>-303</v>
      </c>
      <c r="F25" s="71">
        <f t="shared" si="0"/>
        <v>-6.5372168284789645</v>
      </c>
      <c r="G25" s="68"/>
      <c r="H25" s="42"/>
      <c r="I25" s="3" t="s">
        <v>74</v>
      </c>
    </row>
    <row r="26" spans="1:9" ht="13" x14ac:dyDescent="0.3">
      <c r="A26" s="2" t="s">
        <v>23</v>
      </c>
      <c r="B26" s="49">
        <v>26116</v>
      </c>
      <c r="C26" s="49">
        <v>54092</v>
      </c>
      <c r="D26" s="53">
        <v>2.0712207076000002</v>
      </c>
      <c r="E26" s="44">
        <f>B26-[1]Srpen!$B26</f>
        <v>-617</v>
      </c>
      <c r="F26" s="71">
        <f t="shared" si="0"/>
        <v>-2.3625363761678666</v>
      </c>
      <c r="G26" s="68"/>
      <c r="H26" s="42"/>
      <c r="I26" s="3" t="s">
        <v>75</v>
      </c>
    </row>
    <row r="27" spans="1:9" ht="13" x14ac:dyDescent="0.3">
      <c r="A27" s="2" t="s">
        <v>24</v>
      </c>
      <c r="B27" s="49">
        <v>4193</v>
      </c>
      <c r="C27" s="49">
        <v>12348</v>
      </c>
      <c r="D27" s="53">
        <v>2.9449081803000001</v>
      </c>
      <c r="E27" s="44">
        <f>B27-[1]Srpen!$B27</f>
        <v>292</v>
      </c>
      <c r="F27" s="71">
        <f t="shared" si="0"/>
        <v>6.9639875983782487</v>
      </c>
      <c r="G27" s="68"/>
      <c r="H27" s="42"/>
      <c r="I27" s="3" t="s">
        <v>76</v>
      </c>
    </row>
    <row r="28" spans="1:9" ht="13" x14ac:dyDescent="0.3">
      <c r="A28" s="2" t="s">
        <v>25</v>
      </c>
      <c r="B28" s="49">
        <v>11005</v>
      </c>
      <c r="C28" s="49">
        <v>21935</v>
      </c>
      <c r="D28" s="53">
        <v>1.9931849158999999</v>
      </c>
      <c r="E28" s="44">
        <f>B28-[1]Srpen!$B28</f>
        <v>-292</v>
      </c>
      <c r="F28" s="71">
        <f t="shared" si="0"/>
        <v>-2.653339391185825</v>
      </c>
      <c r="G28" s="68"/>
      <c r="H28" s="42"/>
      <c r="I28" s="3" t="s">
        <v>77</v>
      </c>
    </row>
    <row r="29" spans="1:9" ht="13" x14ac:dyDescent="0.3">
      <c r="A29" s="2" t="s">
        <v>26</v>
      </c>
      <c r="B29" s="49">
        <v>7254</v>
      </c>
      <c r="C29" s="49">
        <v>16365</v>
      </c>
      <c r="D29" s="53">
        <v>2.2559966915</v>
      </c>
      <c r="E29" s="44">
        <f>B29-[1]Srpen!$B29</f>
        <v>728</v>
      </c>
      <c r="F29" s="71">
        <f t="shared" si="0"/>
        <v>10.035842293906811</v>
      </c>
      <c r="G29" s="68"/>
      <c r="H29" s="42"/>
      <c r="I29" s="3" t="s">
        <v>78</v>
      </c>
    </row>
    <row r="30" spans="1:9" ht="13" x14ac:dyDescent="0.3">
      <c r="A30" s="2" t="s">
        <v>27</v>
      </c>
      <c r="B30" s="49">
        <v>30376</v>
      </c>
      <c r="C30" s="49">
        <v>105451</v>
      </c>
      <c r="D30" s="53">
        <v>3.4715235712000001</v>
      </c>
      <c r="E30" s="44">
        <f>B30-[1]Srpen!$B30</f>
        <v>-2137</v>
      </c>
      <c r="F30" s="71">
        <f t="shared" si="0"/>
        <v>-7.0351593363181459</v>
      </c>
      <c r="G30" s="68"/>
      <c r="H30" s="42"/>
      <c r="I30" s="3" t="s">
        <v>79</v>
      </c>
    </row>
    <row r="31" spans="1:9" ht="13" x14ac:dyDescent="0.3">
      <c r="A31" s="2" t="s">
        <v>28</v>
      </c>
      <c r="B31" s="49">
        <v>3296</v>
      </c>
      <c r="C31" s="49">
        <v>8632</v>
      </c>
      <c r="D31" s="53">
        <v>2.6189320388000001</v>
      </c>
      <c r="E31" s="44">
        <f>B31-[1]Srpen!$B31</f>
        <v>85</v>
      </c>
      <c r="F31" s="71">
        <f t="shared" si="0"/>
        <v>2.578883495145631</v>
      </c>
      <c r="G31" s="68"/>
      <c r="H31" s="42"/>
      <c r="I31" s="3" t="s">
        <v>80</v>
      </c>
    </row>
    <row r="32" spans="1:9" ht="13" x14ac:dyDescent="0.3">
      <c r="A32" s="2" t="s">
        <v>29</v>
      </c>
      <c r="B32" s="49">
        <v>26045</v>
      </c>
      <c r="C32" s="49">
        <v>53646</v>
      </c>
      <c r="D32" s="53">
        <v>2.0597427529000001</v>
      </c>
      <c r="E32" s="44">
        <f>B32-[1]Srpen!$B32</f>
        <v>-2112</v>
      </c>
      <c r="F32" s="71">
        <f t="shared" si="0"/>
        <v>-8.1090420426185439</v>
      </c>
      <c r="G32" s="68"/>
      <c r="H32" s="42"/>
      <c r="I32" s="3" t="s">
        <v>81</v>
      </c>
    </row>
    <row r="33" spans="1:9" ht="13" x14ac:dyDescent="0.3">
      <c r="A33" s="2" t="s">
        <v>30</v>
      </c>
      <c r="B33" s="49">
        <v>1197</v>
      </c>
      <c r="C33" s="49">
        <v>2687</v>
      </c>
      <c r="D33" s="53">
        <v>2.2447786131999998</v>
      </c>
      <c r="E33" s="44">
        <f>B33-[1]Srpen!$B33</f>
        <v>-115</v>
      </c>
      <c r="F33" s="71">
        <f t="shared" si="0"/>
        <v>-9.6073517126148698</v>
      </c>
      <c r="G33" s="68"/>
      <c r="H33" s="42"/>
      <c r="I33" s="3" t="s">
        <v>82</v>
      </c>
    </row>
    <row r="34" spans="1:9" ht="13" x14ac:dyDescent="0.3">
      <c r="A34" s="4" t="s">
        <v>31</v>
      </c>
      <c r="B34" s="49">
        <v>37593</v>
      </c>
      <c r="C34" s="49">
        <v>97299</v>
      </c>
      <c r="D34" s="53">
        <v>2.5882212114000001</v>
      </c>
      <c r="E34" s="44">
        <f>B34-[1]Srpen!$B34</f>
        <v>1835</v>
      </c>
      <c r="F34" s="71">
        <f t="shared" si="0"/>
        <v>4.8812278881706703</v>
      </c>
      <c r="G34" s="68"/>
      <c r="H34" s="42"/>
      <c r="I34" s="3" t="s">
        <v>84</v>
      </c>
    </row>
    <row r="35" spans="1:9" ht="13" x14ac:dyDescent="0.3">
      <c r="A35" s="2" t="s">
        <v>12</v>
      </c>
      <c r="B35" s="49">
        <v>1995</v>
      </c>
      <c r="C35" s="49">
        <v>4697</v>
      </c>
      <c r="D35" s="53">
        <v>2.3543859649000001</v>
      </c>
      <c r="E35" s="44">
        <f>B35-[1]Srpen!$B35</f>
        <v>178</v>
      </c>
      <c r="F35" s="71">
        <f t="shared" si="0"/>
        <v>8.9223057644110266</v>
      </c>
      <c r="G35" s="68"/>
      <c r="H35" s="42"/>
      <c r="I35" s="3" t="s">
        <v>66</v>
      </c>
    </row>
    <row r="36" spans="1:9" ht="13" x14ac:dyDescent="0.3">
      <c r="A36" s="2" t="s">
        <v>32</v>
      </c>
      <c r="B36" s="49">
        <v>37242</v>
      </c>
      <c r="C36" s="49">
        <v>111236</v>
      </c>
      <c r="D36" s="53">
        <v>2.9868428118999999</v>
      </c>
      <c r="E36" s="44">
        <f>B36-[1]Srpen!$B36</f>
        <v>1940</v>
      </c>
      <c r="F36" s="71">
        <f t="shared" si="0"/>
        <v>5.2091724397185972</v>
      </c>
      <c r="G36" s="68"/>
      <c r="H36" s="42"/>
      <c r="I36" s="3" t="s">
        <v>85</v>
      </c>
    </row>
    <row r="37" spans="1:9" ht="13" x14ac:dyDescent="0.3">
      <c r="A37" s="2" t="s">
        <v>33</v>
      </c>
      <c r="B37" s="49">
        <v>11252</v>
      </c>
      <c r="C37" s="49">
        <v>29822</v>
      </c>
      <c r="D37" s="53">
        <v>2.650373267</v>
      </c>
      <c r="E37" s="44">
        <f>B37-[1]Srpen!$B37</f>
        <v>-113</v>
      </c>
      <c r="F37" s="71">
        <f t="shared" si="0"/>
        <v>-1.0042659082829719</v>
      </c>
      <c r="G37" s="68"/>
      <c r="H37" s="42"/>
      <c r="I37" s="3" t="s">
        <v>86</v>
      </c>
    </row>
    <row r="38" spans="1:9" ht="13" x14ac:dyDescent="0.3">
      <c r="A38" s="2" t="s">
        <v>34</v>
      </c>
      <c r="B38" s="49">
        <v>6947</v>
      </c>
      <c r="C38" s="49">
        <v>17245</v>
      </c>
      <c r="D38" s="53">
        <v>2.4823664890999999</v>
      </c>
      <c r="E38" s="44">
        <f>B38-[1]Srpen!$B38</f>
        <v>358</v>
      </c>
      <c r="F38" s="71">
        <f t="shared" si="0"/>
        <v>5.1533035842809847</v>
      </c>
      <c r="G38" s="68"/>
      <c r="H38" s="42"/>
      <c r="I38" s="3" t="s">
        <v>87</v>
      </c>
    </row>
    <row r="39" spans="1:9" ht="13" x14ac:dyDescent="0.3">
      <c r="A39" s="2" t="s">
        <v>35</v>
      </c>
      <c r="B39" s="49">
        <v>9848</v>
      </c>
      <c r="C39" s="49">
        <v>21759</v>
      </c>
      <c r="D39" s="53">
        <v>2.2094841592000001</v>
      </c>
      <c r="E39" s="44">
        <f>B39-[1]Srpen!$B39</f>
        <v>0</v>
      </c>
      <c r="F39" s="71">
        <f t="shared" si="0"/>
        <v>0</v>
      </c>
      <c r="G39" s="68"/>
      <c r="H39" s="42"/>
      <c r="I39" s="3" t="s">
        <v>88</v>
      </c>
    </row>
    <row r="40" spans="1:9" ht="13" x14ac:dyDescent="0.3">
      <c r="A40" s="2" t="s">
        <v>36</v>
      </c>
      <c r="B40" s="49">
        <v>14863</v>
      </c>
      <c r="C40" s="49">
        <v>30802</v>
      </c>
      <c r="D40" s="53">
        <v>2.0723945368000001</v>
      </c>
      <c r="E40" s="44">
        <f>B40-[1]Srpen!$B40</f>
        <v>5675</v>
      </c>
      <c r="F40" s="71">
        <f t="shared" si="0"/>
        <v>38.182062840610911</v>
      </c>
      <c r="G40" s="68"/>
      <c r="H40" s="42"/>
      <c r="I40" s="3" t="s">
        <v>89</v>
      </c>
    </row>
    <row r="41" spans="1:9" ht="13" x14ac:dyDescent="0.3">
      <c r="A41" s="2" t="s">
        <v>37</v>
      </c>
      <c r="B41" s="49">
        <v>7141</v>
      </c>
      <c r="C41" s="49">
        <v>17683</v>
      </c>
      <c r="D41" s="53">
        <v>2.4762638286</v>
      </c>
      <c r="E41" s="44">
        <f>B41-[1]Srpen!$B41</f>
        <v>-1434</v>
      </c>
      <c r="F41" s="71">
        <f t="shared" si="0"/>
        <v>-20.081221117490546</v>
      </c>
      <c r="G41" s="68"/>
      <c r="H41" s="42"/>
      <c r="I41" s="3" t="s">
        <v>90</v>
      </c>
    </row>
    <row r="42" spans="1:9" ht="13" x14ac:dyDescent="0.3">
      <c r="A42" s="2" t="s">
        <v>38</v>
      </c>
      <c r="B42" s="49">
        <v>11372</v>
      </c>
      <c r="C42" s="49">
        <v>29526</v>
      </c>
      <c r="D42" s="53">
        <v>2.5963770665000001</v>
      </c>
      <c r="E42" s="44">
        <f>B42-[1]Srpen!$B42</f>
        <v>1824</v>
      </c>
      <c r="F42" s="71">
        <f t="shared" si="0"/>
        <v>16.039395005276116</v>
      </c>
      <c r="G42" s="68"/>
      <c r="H42" s="42"/>
      <c r="I42" s="3" t="s">
        <v>91</v>
      </c>
    </row>
    <row r="43" spans="1:9" ht="13" x14ac:dyDescent="0.3">
      <c r="A43" s="2" t="s">
        <v>39</v>
      </c>
      <c r="B43" s="49">
        <v>51246</v>
      </c>
      <c r="C43" s="49">
        <v>125224</v>
      </c>
      <c r="D43" s="53">
        <v>2.4435858408</v>
      </c>
      <c r="E43" s="44">
        <f>B43-[1]Srpen!$B43</f>
        <v>5303</v>
      </c>
      <c r="F43" s="71">
        <f t="shared" si="0"/>
        <v>10.348124731686376</v>
      </c>
      <c r="G43" s="68"/>
      <c r="H43" s="42"/>
      <c r="I43" s="3" t="s">
        <v>39</v>
      </c>
    </row>
    <row r="44" spans="1:9" ht="13" x14ac:dyDescent="0.3">
      <c r="A44" s="2" t="s">
        <v>40</v>
      </c>
      <c r="B44" s="49">
        <v>5137</v>
      </c>
      <c r="C44" s="49">
        <v>13727</v>
      </c>
      <c r="D44" s="53">
        <v>2.6721822075000001</v>
      </c>
      <c r="E44" s="44">
        <f>B44-[1]Srpen!$B44</f>
        <v>-1420</v>
      </c>
      <c r="F44" s="71">
        <f t="shared" si="0"/>
        <v>-27.642592953085458</v>
      </c>
      <c r="G44" s="68"/>
      <c r="H44" s="42"/>
      <c r="I44" s="3" t="s">
        <v>92</v>
      </c>
    </row>
    <row r="45" spans="1:9" ht="13" x14ac:dyDescent="0.3">
      <c r="A45" s="2" t="s">
        <v>41</v>
      </c>
      <c r="B45" s="49">
        <v>3579</v>
      </c>
      <c r="C45" s="49">
        <v>8447</v>
      </c>
      <c r="D45" s="53">
        <v>2.3601564683</v>
      </c>
      <c r="E45" s="44">
        <f>B45-[1]Srpen!$B45</f>
        <v>-1</v>
      </c>
      <c r="F45" s="71">
        <f t="shared" si="0"/>
        <v>-2.7940765576976809E-2</v>
      </c>
      <c r="G45" s="68"/>
      <c r="H45" s="42"/>
      <c r="I45" s="3" t="s">
        <v>93</v>
      </c>
    </row>
    <row r="46" spans="1:9" ht="13" x14ac:dyDescent="0.3">
      <c r="A46" s="2" t="s">
        <v>42</v>
      </c>
      <c r="B46" s="49">
        <v>8608</v>
      </c>
      <c r="C46" s="49">
        <v>20729</v>
      </c>
      <c r="D46" s="53">
        <v>2.4081087361</v>
      </c>
      <c r="E46" s="44">
        <f>B46-[1]Srpen!$B46</f>
        <v>-2052</v>
      </c>
      <c r="F46" s="71">
        <f t="shared" si="0"/>
        <v>-23.838289962825279</v>
      </c>
      <c r="G46" s="68"/>
      <c r="H46" s="42"/>
      <c r="I46" s="3" t="s">
        <v>94</v>
      </c>
    </row>
    <row r="47" spans="1:9" ht="13" x14ac:dyDescent="0.3">
      <c r="A47" s="2" t="s">
        <v>43</v>
      </c>
      <c r="B47" s="49">
        <v>38156</v>
      </c>
      <c r="C47" s="49">
        <v>71406</v>
      </c>
      <c r="D47" s="53">
        <v>1.871422581</v>
      </c>
      <c r="E47" s="44">
        <f>B47-[1]Srpen!$B47</f>
        <v>3858</v>
      </c>
      <c r="F47" s="71">
        <f t="shared" si="0"/>
        <v>10.111122759199077</v>
      </c>
      <c r="G47" s="68"/>
      <c r="H47" s="42"/>
      <c r="I47" s="3" t="s">
        <v>95</v>
      </c>
    </row>
    <row r="48" spans="1:9" ht="13" x14ac:dyDescent="0.3">
      <c r="A48" s="2" t="s">
        <v>58</v>
      </c>
      <c r="B48" s="49">
        <v>9794</v>
      </c>
      <c r="C48" s="49">
        <v>24454</v>
      </c>
      <c r="D48" s="53">
        <v>2.4968347968</v>
      </c>
      <c r="E48" s="44">
        <f>B48-[1]Srpen!$B48</f>
        <v>2118</v>
      </c>
      <c r="F48" s="71">
        <f t="shared" si="0"/>
        <v>21.625484990810701</v>
      </c>
      <c r="G48" s="68"/>
      <c r="H48" s="42"/>
      <c r="I48" s="3" t="s">
        <v>96</v>
      </c>
    </row>
    <row r="49" spans="1:9" ht="13" x14ac:dyDescent="0.3">
      <c r="A49" s="2" t="s">
        <v>44</v>
      </c>
      <c r="B49" s="49">
        <v>15160</v>
      </c>
      <c r="C49" s="49">
        <v>48757</v>
      </c>
      <c r="D49" s="53">
        <v>3.2161609498999999</v>
      </c>
      <c r="E49" s="44">
        <f>B49-[1]Srpen!$B49</f>
        <v>-2335</v>
      </c>
      <c r="F49" s="71">
        <f t="shared" si="0"/>
        <v>-15.402374670184695</v>
      </c>
      <c r="G49" s="68"/>
      <c r="H49" s="42"/>
      <c r="I49" s="3" t="s">
        <v>97</v>
      </c>
    </row>
    <row r="50" spans="1:9" ht="13" x14ac:dyDescent="0.3">
      <c r="A50" s="2" t="s">
        <v>45</v>
      </c>
      <c r="B50" s="49">
        <v>9975</v>
      </c>
      <c r="C50" s="49">
        <v>21268</v>
      </c>
      <c r="D50" s="53">
        <v>2.1321303257999999</v>
      </c>
      <c r="E50" s="44">
        <f>B50-[1]Srpen!$B50</f>
        <v>1136</v>
      </c>
      <c r="F50" s="71">
        <f t="shared" si="0"/>
        <v>11.388471177944862</v>
      </c>
      <c r="G50" s="68"/>
      <c r="H50" s="42"/>
      <c r="I50" s="3" t="s">
        <v>98</v>
      </c>
    </row>
    <row r="51" spans="1:9" ht="13" x14ac:dyDescent="0.3">
      <c r="A51" s="2" t="s">
        <v>46</v>
      </c>
      <c r="B51" s="49">
        <v>30761</v>
      </c>
      <c r="C51" s="49">
        <v>52832</v>
      </c>
      <c r="D51" s="53">
        <v>1.7174994311</v>
      </c>
      <c r="E51" s="44">
        <f>B51-[1]Srpen!$B51</f>
        <v>-738</v>
      </c>
      <c r="F51" s="71">
        <f t="shared" si="0"/>
        <v>-2.3991417704235882</v>
      </c>
      <c r="G51" s="68"/>
      <c r="H51" s="42"/>
      <c r="I51" s="3" t="s">
        <v>99</v>
      </c>
    </row>
    <row r="52" spans="1:9" ht="13" x14ac:dyDescent="0.3">
      <c r="A52" s="6" t="s">
        <v>107</v>
      </c>
      <c r="B52" s="49">
        <v>6123</v>
      </c>
      <c r="C52" s="49">
        <v>13730</v>
      </c>
      <c r="D52" s="53">
        <v>2.2423648537999998</v>
      </c>
      <c r="E52" s="44">
        <f>B52-[1]Srpen!$B52</f>
        <v>632</v>
      </c>
      <c r="F52" s="71">
        <f t="shared" si="0"/>
        <v>10.321737710272743</v>
      </c>
      <c r="G52" s="68"/>
      <c r="H52" s="45"/>
      <c r="I52" s="3" t="s">
        <v>107</v>
      </c>
    </row>
    <row r="53" spans="1:9" ht="13" x14ac:dyDescent="0.3">
      <c r="A53" s="6" t="s">
        <v>108</v>
      </c>
      <c r="B53" s="49">
        <v>5109</v>
      </c>
      <c r="C53" s="49">
        <v>12957</v>
      </c>
      <c r="D53" s="53">
        <v>2.5361127421999998</v>
      </c>
      <c r="E53" s="44">
        <f>B53-[1]Srpen!$B53</f>
        <v>1330</v>
      </c>
      <c r="F53" s="71">
        <f t="shared" si="0"/>
        <v>26.032491681346642</v>
      </c>
      <c r="G53" s="68"/>
      <c r="H53" s="46"/>
      <c r="I53" s="3" t="s">
        <v>109</v>
      </c>
    </row>
    <row r="54" spans="1:9" ht="13" x14ac:dyDescent="0.3">
      <c r="A54" s="3" t="s">
        <v>110</v>
      </c>
      <c r="B54" s="49">
        <v>6896</v>
      </c>
      <c r="C54" s="49">
        <v>19288</v>
      </c>
      <c r="D54" s="53">
        <v>2.7969837587000002</v>
      </c>
      <c r="E54" s="44">
        <f>B54-[1]Srpen!$B54</f>
        <v>1511</v>
      </c>
      <c r="F54" s="71">
        <f t="shared" si="0"/>
        <v>21.911252900232018</v>
      </c>
      <c r="G54" s="68"/>
      <c r="H54" s="46"/>
      <c r="I54" s="3" t="s">
        <v>111</v>
      </c>
    </row>
    <row r="55" spans="1:9" ht="13" x14ac:dyDescent="0.3">
      <c r="A55" s="7" t="s">
        <v>113</v>
      </c>
      <c r="B55" s="49">
        <v>17347</v>
      </c>
      <c r="C55" s="49">
        <v>44852</v>
      </c>
      <c r="D55" s="53">
        <v>2.5855767568000001</v>
      </c>
      <c r="E55" s="44">
        <f>B55-[1]Srpen!$B55</f>
        <v>-1505</v>
      </c>
      <c r="F55" s="71">
        <f t="shared" si="0"/>
        <v>-8.6758517322880042</v>
      </c>
      <c r="G55" s="68"/>
      <c r="H55" s="47"/>
      <c r="I55" s="11" t="s">
        <v>100</v>
      </c>
    </row>
    <row r="56" spans="1:9" ht="13" x14ac:dyDescent="0.3">
      <c r="A56" s="7" t="s">
        <v>47</v>
      </c>
      <c r="B56" s="49">
        <v>1089</v>
      </c>
      <c r="C56" s="49">
        <v>2699</v>
      </c>
      <c r="D56" s="53">
        <v>2.4784205692999999</v>
      </c>
      <c r="E56" s="44">
        <f>B56-[1]Srpen!$B56</f>
        <v>86</v>
      </c>
      <c r="F56" s="71">
        <f t="shared" si="0"/>
        <v>7.8971533516988064</v>
      </c>
      <c r="G56" s="68"/>
      <c r="H56" s="47"/>
      <c r="I56" s="11" t="s">
        <v>101</v>
      </c>
    </row>
    <row r="57" spans="1:9" ht="13" x14ac:dyDescent="0.3">
      <c r="A57" s="2" t="s">
        <v>48</v>
      </c>
      <c r="B57" s="49">
        <v>3613</v>
      </c>
      <c r="C57" s="49">
        <v>9337</v>
      </c>
      <c r="D57" s="53">
        <v>2.5842789924999998</v>
      </c>
      <c r="E57" s="44">
        <f>B57-[1]Srpen!$B57</f>
        <v>-115</v>
      </c>
      <c r="F57" s="71">
        <f t="shared" si="0"/>
        <v>-3.1829504566841957</v>
      </c>
      <c r="G57" s="68"/>
      <c r="H57" s="42"/>
      <c r="I57" s="3" t="s">
        <v>102</v>
      </c>
    </row>
    <row r="58" spans="1:9" ht="13" x14ac:dyDescent="0.3">
      <c r="A58" s="2" t="s">
        <v>49</v>
      </c>
      <c r="B58" s="49">
        <v>9403</v>
      </c>
      <c r="C58" s="49">
        <v>23895</v>
      </c>
      <c r="D58" s="53">
        <v>2.5412102519999999</v>
      </c>
      <c r="E58" s="44">
        <f>B58-[1]Srpen!$B58</f>
        <v>-20</v>
      </c>
      <c r="F58" s="71">
        <f t="shared" si="0"/>
        <v>-0.2126980750824205</v>
      </c>
      <c r="G58" s="68"/>
      <c r="H58" s="42"/>
      <c r="I58" s="3" t="s">
        <v>103</v>
      </c>
    </row>
    <row r="59" spans="1:9" ht="13" x14ac:dyDescent="0.3">
      <c r="A59" s="2" t="s">
        <v>50</v>
      </c>
      <c r="B59" s="49">
        <v>1562</v>
      </c>
      <c r="C59" s="49">
        <v>4396</v>
      </c>
      <c r="D59" s="53">
        <v>2.8143405889999999</v>
      </c>
      <c r="E59" s="44">
        <f>B59-[1]Srpen!$B59</f>
        <v>131</v>
      </c>
      <c r="F59" s="71">
        <f t="shared" si="0"/>
        <v>8.3866837387964139</v>
      </c>
      <c r="G59" s="68"/>
      <c r="H59" s="42"/>
      <c r="I59" s="3" t="s">
        <v>104</v>
      </c>
    </row>
    <row r="60" spans="1:9" ht="13.5" thickBot="1" x14ac:dyDescent="0.35">
      <c r="A60" s="2" t="s">
        <v>51</v>
      </c>
      <c r="B60" s="50">
        <v>473</v>
      </c>
      <c r="C60" s="50">
        <v>1053</v>
      </c>
      <c r="D60" s="60">
        <v>2.2262156447999999</v>
      </c>
      <c r="E60" s="44">
        <f>B60-[1]Srpen!$B60</f>
        <v>96</v>
      </c>
      <c r="F60" s="71">
        <f t="shared" si="0"/>
        <v>20.29598308668076</v>
      </c>
      <c r="G60" s="68"/>
      <c r="H60" s="42"/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I64"/>
  <sheetViews>
    <sheetView topLeftCell="A49" workbookViewId="0">
      <selection activeCell="F63" sqref="F63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148</v>
      </c>
      <c r="C1" s="16" t="s">
        <v>149</v>
      </c>
      <c r="D1" s="17" t="s">
        <v>106</v>
      </c>
      <c r="E1" s="17" t="s">
        <v>211</v>
      </c>
      <c r="F1" s="17" t="s">
        <v>212</v>
      </c>
      <c r="G1" s="17" t="s">
        <v>213</v>
      </c>
      <c r="H1" s="17" t="s">
        <v>214</v>
      </c>
      <c r="I1" s="16" t="s">
        <v>54</v>
      </c>
    </row>
    <row r="2" spans="1:9" ht="13" x14ac:dyDescent="0.3">
      <c r="A2" s="18" t="s">
        <v>116</v>
      </c>
      <c r="B2" s="52">
        <v>703905</v>
      </c>
      <c r="C2" s="52">
        <v>1624021</v>
      </c>
      <c r="D2" s="19">
        <v>2.3071593467999998</v>
      </c>
      <c r="E2" s="20">
        <f>B2-[1]Září!$B2</f>
        <v>-5496</v>
      </c>
      <c r="F2" s="19">
        <f>($E2/$B2)*100</f>
        <v>-0.78078718008822212</v>
      </c>
      <c r="G2" s="21">
        <f>C2-[1]Září!$C2</f>
        <v>-38942</v>
      </c>
      <c r="H2" s="19">
        <f>($G2/$C2)*100</f>
        <v>-2.3978753969314437</v>
      </c>
      <c r="I2" s="18" t="s">
        <v>117</v>
      </c>
    </row>
    <row r="3" spans="1:9" ht="13" x14ac:dyDescent="0.3">
      <c r="A3" s="22" t="s">
        <v>0</v>
      </c>
      <c r="B3" s="52">
        <v>106742</v>
      </c>
      <c r="C3" s="52">
        <v>192607</v>
      </c>
      <c r="D3" s="19">
        <v>1.8044162560000001</v>
      </c>
      <c r="E3" s="20">
        <f>B3-[1]Září!$B3</f>
        <v>5870</v>
      </c>
      <c r="F3" s="19">
        <f t="shared" ref="F3:F60" si="0">($E3/$B3)*100</f>
        <v>5.4992411609300937</v>
      </c>
      <c r="G3" s="21">
        <f>C3-[1]Září!$C3</f>
        <v>10713</v>
      </c>
      <c r="H3" s="19">
        <f t="shared" ref="H3:H60" si="1">($G3/$C3)*100</f>
        <v>5.5621031426687502</v>
      </c>
      <c r="I3" s="22" t="s">
        <v>55</v>
      </c>
    </row>
    <row r="4" spans="1:9" ht="13" x14ac:dyDescent="0.3">
      <c r="A4" s="22" t="s">
        <v>114</v>
      </c>
      <c r="B4" s="52">
        <v>597163</v>
      </c>
      <c r="C4" s="52">
        <v>1431414</v>
      </c>
      <c r="D4" s="19">
        <v>2.3970239280999999</v>
      </c>
      <c r="E4" s="20">
        <f>B4-[1]Září!$B4</f>
        <v>-11366</v>
      </c>
      <c r="F4" s="19">
        <f t="shared" si="0"/>
        <v>-1.9033329258510658</v>
      </c>
      <c r="G4" s="21">
        <f>C4-[1]Září!$C4</f>
        <v>-49655</v>
      </c>
      <c r="H4" s="19">
        <f t="shared" si="1"/>
        <v>-3.4689474882878049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6388</v>
      </c>
      <c r="C6" s="49">
        <v>15895</v>
      </c>
      <c r="D6" s="53">
        <v>2.4882592361000002</v>
      </c>
      <c r="E6" s="44">
        <f>B6-[1]Září!$B6</f>
        <v>-506</v>
      </c>
      <c r="F6" s="71">
        <f t="shared" si="0"/>
        <v>-7.921102066374452</v>
      </c>
      <c r="G6" s="70">
        <f>C6-[1]Září!$C6</f>
        <v>-1885</v>
      </c>
      <c r="H6" s="71">
        <f t="shared" si="1"/>
        <v>-11.859075180874488</v>
      </c>
      <c r="I6" s="3" t="s">
        <v>52</v>
      </c>
    </row>
    <row r="7" spans="1:9" x14ac:dyDescent="0.25">
      <c r="A7" s="2" t="s">
        <v>3</v>
      </c>
      <c r="B7" s="49">
        <v>2336</v>
      </c>
      <c r="C7" s="49">
        <v>5534</v>
      </c>
      <c r="D7" s="53">
        <v>2.3690068492999998</v>
      </c>
      <c r="E7" s="44">
        <f>B7-[1]Září!$B7</f>
        <v>-775</v>
      </c>
      <c r="F7" s="71">
        <f t="shared" si="0"/>
        <v>-33.176369863013697</v>
      </c>
      <c r="G7" s="70">
        <f>C7-[1]Září!$C7</f>
        <v>-2160</v>
      </c>
      <c r="H7" s="71">
        <f t="shared" si="1"/>
        <v>-39.031441994940366</v>
      </c>
      <c r="I7" s="3" t="s">
        <v>53</v>
      </c>
    </row>
    <row r="8" spans="1:9" x14ac:dyDescent="0.25">
      <c r="A8" s="2" t="s">
        <v>4</v>
      </c>
      <c r="B8" s="49">
        <v>7840</v>
      </c>
      <c r="C8" s="49">
        <v>21160</v>
      </c>
      <c r="D8" s="53">
        <v>2.6989795918000001</v>
      </c>
      <c r="E8" s="44">
        <f>B8-[1]Září!$B8</f>
        <v>-749</v>
      </c>
      <c r="F8" s="71">
        <f t="shared" si="0"/>
        <v>-9.553571428571427</v>
      </c>
      <c r="G8" s="70">
        <f>C8-[1]Září!$C8</f>
        <v>-3836</v>
      </c>
      <c r="H8" s="71">
        <f t="shared" si="1"/>
        <v>-18.128544423440456</v>
      </c>
      <c r="I8" s="3" t="s">
        <v>57</v>
      </c>
    </row>
    <row r="9" spans="1:9" x14ac:dyDescent="0.25">
      <c r="A9" s="2" t="s">
        <v>5</v>
      </c>
      <c r="B9" s="49">
        <v>588</v>
      </c>
      <c r="C9" s="49">
        <v>1328</v>
      </c>
      <c r="D9" s="53">
        <v>2.2585034014000001</v>
      </c>
      <c r="E9" s="44">
        <f>B9-[1]Září!$B9</f>
        <v>-43</v>
      </c>
      <c r="F9" s="71">
        <f t="shared" si="0"/>
        <v>-7.3129251700680271</v>
      </c>
      <c r="G9" s="70">
        <f>C9-[1]Září!$C9</f>
        <v>-47</v>
      </c>
      <c r="H9" s="71">
        <f t="shared" si="1"/>
        <v>-3.5391566265060246</v>
      </c>
      <c r="I9" s="3" t="s">
        <v>59</v>
      </c>
    </row>
    <row r="10" spans="1:9" x14ac:dyDescent="0.25">
      <c r="A10" s="2" t="s">
        <v>6</v>
      </c>
      <c r="B10" s="49">
        <v>5071</v>
      </c>
      <c r="C10" s="49">
        <v>13602</v>
      </c>
      <c r="D10" s="53">
        <v>2.6823111811999998</v>
      </c>
      <c r="E10" s="44">
        <f>B10-[1]Září!$B10</f>
        <v>-172</v>
      </c>
      <c r="F10" s="71">
        <f t="shared" si="0"/>
        <v>-3.3918359297968839</v>
      </c>
      <c r="G10" s="70">
        <f>C10-[1]Září!$C10</f>
        <v>-810</v>
      </c>
      <c r="H10" s="71">
        <f t="shared" si="1"/>
        <v>-5.9550066166740185</v>
      </c>
      <c r="I10" s="3" t="s">
        <v>60</v>
      </c>
    </row>
    <row r="11" spans="1:9" x14ac:dyDescent="0.25">
      <c r="A11" s="2" t="s">
        <v>7</v>
      </c>
      <c r="B11" s="49">
        <v>19046</v>
      </c>
      <c r="C11" s="49">
        <v>47837</v>
      </c>
      <c r="D11" s="53">
        <v>2.5116559908</v>
      </c>
      <c r="E11" s="44">
        <f>B11-[1]Září!$B11</f>
        <v>144</v>
      </c>
      <c r="F11" s="71">
        <f t="shared" si="0"/>
        <v>0.75606426546256433</v>
      </c>
      <c r="G11" s="70">
        <f>C11-[1]Září!$C11</f>
        <v>1140</v>
      </c>
      <c r="H11" s="71">
        <f t="shared" si="1"/>
        <v>2.3830925852373683</v>
      </c>
      <c r="I11" s="3" t="s">
        <v>61</v>
      </c>
    </row>
    <row r="12" spans="1:9" x14ac:dyDescent="0.25">
      <c r="A12" s="2" t="s">
        <v>8</v>
      </c>
      <c r="B12" s="49">
        <v>3971</v>
      </c>
      <c r="C12" s="49">
        <v>13965</v>
      </c>
      <c r="D12" s="53">
        <v>3.5167464114999998</v>
      </c>
      <c r="E12" s="44">
        <f>B12-[1]Září!$B12</f>
        <v>-359</v>
      </c>
      <c r="F12" s="71">
        <f t="shared" si="0"/>
        <v>-9.040543943591036</v>
      </c>
      <c r="G12" s="70">
        <f>C12-[1]Září!$C12</f>
        <v>-1231</v>
      </c>
      <c r="H12" s="71">
        <f t="shared" si="1"/>
        <v>-8.8148943788041532</v>
      </c>
      <c r="I12" s="3" t="s">
        <v>62</v>
      </c>
    </row>
    <row r="13" spans="1:9" x14ac:dyDescent="0.25">
      <c r="A13" s="2" t="s">
        <v>9</v>
      </c>
      <c r="B13" s="49">
        <v>3494</v>
      </c>
      <c r="C13" s="49">
        <v>9566</v>
      </c>
      <c r="D13" s="53">
        <v>2.7378362907999998</v>
      </c>
      <c r="E13" s="44">
        <f>B13-[1]Září!$B13</f>
        <v>-325</v>
      </c>
      <c r="F13" s="71">
        <f t="shared" si="0"/>
        <v>-9.301659988551803</v>
      </c>
      <c r="G13" s="70">
        <f>C13-[1]Září!$C13</f>
        <v>234</v>
      </c>
      <c r="H13" s="71">
        <f t="shared" si="1"/>
        <v>2.4461634957139871</v>
      </c>
      <c r="I13" s="3" t="s">
        <v>63</v>
      </c>
    </row>
    <row r="14" spans="1:9" x14ac:dyDescent="0.25">
      <c r="A14" s="2" t="s">
        <v>10</v>
      </c>
      <c r="B14" s="49">
        <v>594</v>
      </c>
      <c r="C14" s="49">
        <v>1528</v>
      </c>
      <c r="D14" s="53">
        <v>2.5723905723999998</v>
      </c>
      <c r="E14" s="44">
        <f>B14-[1]Září!$B14</f>
        <v>-12</v>
      </c>
      <c r="F14" s="71">
        <f t="shared" si="0"/>
        <v>-2.0202020202020203</v>
      </c>
      <c r="G14" s="70">
        <f>C14-[1]Září!$C14</f>
        <v>1</v>
      </c>
      <c r="H14" s="71">
        <f t="shared" si="1"/>
        <v>6.5445026178010471E-2</v>
      </c>
      <c r="I14" s="3" t="s">
        <v>64</v>
      </c>
    </row>
    <row r="15" spans="1:9" x14ac:dyDescent="0.25">
      <c r="A15" s="2" t="s">
        <v>11</v>
      </c>
      <c r="B15" s="49">
        <v>20967</v>
      </c>
      <c r="C15" s="49">
        <v>57320</v>
      </c>
      <c r="D15" s="53">
        <v>2.7338198121000001</v>
      </c>
      <c r="E15" s="44">
        <f>B15-[1]Září!$B15</f>
        <v>654</v>
      </c>
      <c r="F15" s="71">
        <f t="shared" si="0"/>
        <v>3.1191872943196453</v>
      </c>
      <c r="G15" s="70">
        <f>C15-[1]Září!$C15</f>
        <v>-173</v>
      </c>
      <c r="H15" s="71">
        <f t="shared" si="1"/>
        <v>-0.30181437543614797</v>
      </c>
      <c r="I15" s="3" t="s">
        <v>65</v>
      </c>
    </row>
    <row r="16" spans="1:9" x14ac:dyDescent="0.25">
      <c r="A16" s="2" t="s">
        <v>13</v>
      </c>
      <c r="B16" s="49">
        <v>416</v>
      </c>
      <c r="C16" s="49">
        <v>1258</v>
      </c>
      <c r="D16" s="53">
        <v>3.0240384615</v>
      </c>
      <c r="E16" s="44">
        <f>B16-[1]Září!$B16</f>
        <v>61</v>
      </c>
      <c r="F16" s="71">
        <f t="shared" si="0"/>
        <v>14.663461538461538</v>
      </c>
      <c r="G16" s="70">
        <f>C16-[1]Září!$C16</f>
        <v>366</v>
      </c>
      <c r="H16" s="71">
        <f t="shared" si="1"/>
        <v>29.093799682034977</v>
      </c>
      <c r="I16" s="3" t="s">
        <v>67</v>
      </c>
    </row>
    <row r="17" spans="1:9" x14ac:dyDescent="0.25">
      <c r="A17" s="2" t="s">
        <v>14</v>
      </c>
      <c r="B17" s="49">
        <v>1120</v>
      </c>
      <c r="C17" s="49">
        <v>2271</v>
      </c>
      <c r="D17" s="53">
        <v>2.0276785714000001</v>
      </c>
      <c r="E17" s="44">
        <f>B17-[1]Září!$B17</f>
        <v>89</v>
      </c>
      <c r="F17" s="71">
        <f t="shared" si="0"/>
        <v>7.9464285714285712</v>
      </c>
      <c r="G17" s="70">
        <f>C17-[1]Září!$C17</f>
        <v>283</v>
      </c>
      <c r="H17" s="71">
        <f t="shared" si="1"/>
        <v>12.461470717745486</v>
      </c>
      <c r="I17" s="3" t="s">
        <v>68</v>
      </c>
    </row>
    <row r="18" spans="1:9" x14ac:dyDescent="0.25">
      <c r="A18" s="2" t="s">
        <v>15</v>
      </c>
      <c r="B18" s="49">
        <v>739</v>
      </c>
      <c r="C18" s="49">
        <v>1625</v>
      </c>
      <c r="D18" s="53">
        <v>2.1989174560000002</v>
      </c>
      <c r="E18" s="44">
        <f>B18-[1]Září!$B18</f>
        <v>41</v>
      </c>
      <c r="F18" s="71">
        <f t="shared" si="0"/>
        <v>5.5480378890392421</v>
      </c>
      <c r="G18" s="70">
        <f>C18-[1]Září!$C18</f>
        <v>86</v>
      </c>
      <c r="H18" s="71">
        <f t="shared" si="1"/>
        <v>5.2923076923076922</v>
      </c>
      <c r="I18" s="3" t="s">
        <v>69</v>
      </c>
    </row>
    <row r="19" spans="1:9" x14ac:dyDescent="0.25">
      <c r="A19" s="2" t="s">
        <v>16</v>
      </c>
      <c r="B19" s="49">
        <v>334</v>
      </c>
      <c r="C19" s="49">
        <v>912</v>
      </c>
      <c r="D19" s="53">
        <v>2.7305389222000001</v>
      </c>
      <c r="E19" s="44">
        <f>B19-[1]Září!$B19</f>
        <v>-10</v>
      </c>
      <c r="F19" s="71">
        <f t="shared" si="0"/>
        <v>-2.9940119760479043</v>
      </c>
      <c r="G19" s="70">
        <f>C19-[1]Září!$C19</f>
        <v>-5</v>
      </c>
      <c r="H19" s="71">
        <f t="shared" si="1"/>
        <v>-0.54824561403508765</v>
      </c>
      <c r="I19" s="3" t="s">
        <v>70</v>
      </c>
    </row>
    <row r="20" spans="1:9" x14ac:dyDescent="0.25">
      <c r="A20" s="2" t="s">
        <v>17</v>
      </c>
      <c r="B20" s="49">
        <v>54</v>
      </c>
      <c r="C20" s="49">
        <v>164</v>
      </c>
      <c r="D20" s="53">
        <v>3.0370370370000002</v>
      </c>
      <c r="E20" s="44">
        <f>B20-[1]Září!$B20</f>
        <v>-5</v>
      </c>
      <c r="F20" s="71">
        <f t="shared" si="0"/>
        <v>-9.2592592592592595</v>
      </c>
      <c r="G20" s="70">
        <f>C20-[1]Září!$C20</f>
        <v>25</v>
      </c>
      <c r="H20" s="71">
        <f t="shared" si="1"/>
        <v>15.24390243902439</v>
      </c>
      <c r="I20" s="3" t="s">
        <v>71</v>
      </c>
    </row>
    <row r="21" spans="1:9" x14ac:dyDescent="0.25">
      <c r="A21" s="2" t="s">
        <v>18</v>
      </c>
      <c r="B21" s="49">
        <v>8217</v>
      </c>
      <c r="C21" s="49">
        <v>17764</v>
      </c>
      <c r="D21" s="53">
        <v>2.1618595593999999</v>
      </c>
      <c r="E21" s="44">
        <f>B21-[1]Září!$B21</f>
        <v>-914</v>
      </c>
      <c r="F21" s="71">
        <f t="shared" si="0"/>
        <v>-11.123281002799075</v>
      </c>
      <c r="G21" s="70">
        <f>C21-[1]Září!$C21</f>
        <v>-1413</v>
      </c>
      <c r="H21" s="71">
        <f t="shared" si="1"/>
        <v>-7.9542895744201756</v>
      </c>
      <c r="I21" s="3" t="s">
        <v>72</v>
      </c>
    </row>
    <row r="22" spans="1:9" x14ac:dyDescent="0.25">
      <c r="A22" s="2" t="s">
        <v>19</v>
      </c>
      <c r="B22" s="49">
        <v>464</v>
      </c>
      <c r="C22" s="49">
        <v>2063</v>
      </c>
      <c r="D22" s="53">
        <v>4.4461206896999999</v>
      </c>
      <c r="E22" s="44">
        <f>B22-[1]Září!$B22</f>
        <v>-14</v>
      </c>
      <c r="F22" s="71">
        <f t="shared" si="0"/>
        <v>-3.0172413793103448</v>
      </c>
      <c r="G22" s="70">
        <f>C22-[1]Září!$C22</f>
        <v>41</v>
      </c>
      <c r="H22" s="71">
        <f t="shared" si="1"/>
        <v>1.9873969946679595</v>
      </c>
      <c r="I22" s="3" t="s">
        <v>19</v>
      </c>
    </row>
    <row r="23" spans="1:9" x14ac:dyDescent="0.25">
      <c r="A23" s="2" t="s">
        <v>20</v>
      </c>
      <c r="B23" s="49">
        <v>85585</v>
      </c>
      <c r="C23" s="49">
        <v>203209</v>
      </c>
      <c r="D23" s="53">
        <v>2.3743529824</v>
      </c>
      <c r="E23" s="44">
        <f>B23-[1]Září!$B23</f>
        <v>-6882</v>
      </c>
      <c r="F23" s="71">
        <f t="shared" si="0"/>
        <v>-8.0411287024595435</v>
      </c>
      <c r="G23" s="70">
        <f>C23-[1]Září!$C23</f>
        <v>-7843</v>
      </c>
      <c r="H23" s="71">
        <f t="shared" si="1"/>
        <v>-3.8595731488270695</v>
      </c>
      <c r="I23" s="3" t="s">
        <v>73</v>
      </c>
    </row>
    <row r="24" spans="1:9" x14ac:dyDescent="0.25">
      <c r="A24" s="2" t="s">
        <v>21</v>
      </c>
      <c r="B24" s="49">
        <v>12061</v>
      </c>
      <c r="C24" s="49">
        <v>30498</v>
      </c>
      <c r="D24" s="53">
        <v>2.5286460491999998</v>
      </c>
      <c r="E24" s="44">
        <f>B24-[1]Září!$B24</f>
        <v>624</v>
      </c>
      <c r="F24" s="71">
        <f t="shared" si="0"/>
        <v>5.1737003565210182</v>
      </c>
      <c r="G24" s="70">
        <f>C24-[1]Září!$C24</f>
        <v>1308</v>
      </c>
      <c r="H24" s="71">
        <f t="shared" si="1"/>
        <v>4.2888058233326776</v>
      </c>
      <c r="I24" s="3" t="s">
        <v>83</v>
      </c>
    </row>
    <row r="25" spans="1:9" x14ac:dyDescent="0.25">
      <c r="A25" s="2" t="s">
        <v>22</v>
      </c>
      <c r="B25" s="49">
        <v>5859</v>
      </c>
      <c r="C25" s="49">
        <v>16243</v>
      </c>
      <c r="D25" s="53">
        <v>2.7723160948999999</v>
      </c>
      <c r="E25" s="44">
        <f>B25-[1]Září!$B25</f>
        <v>-166</v>
      </c>
      <c r="F25" s="71">
        <f t="shared" si="0"/>
        <v>-2.8332479945383171</v>
      </c>
      <c r="G25" s="70">
        <f>C25-[1]Září!$C25</f>
        <v>-313</v>
      </c>
      <c r="H25" s="71">
        <f t="shared" si="1"/>
        <v>-1.9269839315397403</v>
      </c>
      <c r="I25" s="3" t="s">
        <v>74</v>
      </c>
    </row>
    <row r="26" spans="1:9" x14ac:dyDescent="0.25">
      <c r="A26" s="2" t="s">
        <v>23</v>
      </c>
      <c r="B26" s="49">
        <v>22202</v>
      </c>
      <c r="C26" s="49">
        <v>45148</v>
      </c>
      <c r="D26" s="53">
        <v>2.0335104946000002</v>
      </c>
      <c r="E26" s="44">
        <f>B26-[1]Září!$B26</f>
        <v>344</v>
      </c>
      <c r="F26" s="71">
        <f t="shared" si="0"/>
        <v>1.5494099630663904</v>
      </c>
      <c r="G26" s="70">
        <f>C26-[1]Září!$C26</f>
        <v>4127</v>
      </c>
      <c r="H26" s="71">
        <f t="shared" si="1"/>
        <v>9.1410472224683268</v>
      </c>
      <c r="I26" s="3" t="s">
        <v>75</v>
      </c>
    </row>
    <row r="27" spans="1:9" x14ac:dyDescent="0.25">
      <c r="A27" s="2" t="s">
        <v>24</v>
      </c>
      <c r="B27" s="49">
        <v>2757</v>
      </c>
      <c r="C27" s="49">
        <v>6793</v>
      </c>
      <c r="D27" s="53">
        <v>2.4639100472000002</v>
      </c>
      <c r="E27" s="44">
        <f>B27-[1]Září!$B27</f>
        <v>232</v>
      </c>
      <c r="F27" s="71">
        <f t="shared" si="0"/>
        <v>8.4149437794704394</v>
      </c>
      <c r="G27" s="70">
        <f>C27-[1]Září!$C27</f>
        <v>41</v>
      </c>
      <c r="H27" s="71">
        <f t="shared" si="1"/>
        <v>0.60356249079935231</v>
      </c>
      <c r="I27" s="3" t="s">
        <v>76</v>
      </c>
    </row>
    <row r="28" spans="1:9" x14ac:dyDescent="0.25">
      <c r="A28" s="2" t="s">
        <v>25</v>
      </c>
      <c r="B28" s="49">
        <v>11730</v>
      </c>
      <c r="C28" s="49">
        <v>23021</v>
      </c>
      <c r="D28" s="53">
        <v>1.9625745951</v>
      </c>
      <c r="E28" s="44">
        <f>B28-[1]Září!$B28</f>
        <v>-659</v>
      </c>
      <c r="F28" s="71">
        <f t="shared" si="0"/>
        <v>-5.6180733162830352</v>
      </c>
      <c r="G28" s="70">
        <f>C28-[1]Září!$C28</f>
        <v>-901</v>
      </c>
      <c r="H28" s="71">
        <f t="shared" si="1"/>
        <v>-3.9138178185135311</v>
      </c>
      <c r="I28" s="3" t="s">
        <v>77</v>
      </c>
    </row>
    <row r="29" spans="1:9" x14ac:dyDescent="0.25">
      <c r="A29" s="2" t="s">
        <v>26</v>
      </c>
      <c r="B29" s="49">
        <v>5135</v>
      </c>
      <c r="C29" s="49">
        <v>11737</v>
      </c>
      <c r="D29" s="53">
        <v>2.2856864654</v>
      </c>
      <c r="E29" s="44">
        <f>B29-[1]Září!$B29</f>
        <v>-241</v>
      </c>
      <c r="F29" s="71">
        <f t="shared" si="0"/>
        <v>-4.6932814021421621</v>
      </c>
      <c r="G29" s="70">
        <f>C29-[1]Září!$C29</f>
        <v>-2248</v>
      </c>
      <c r="H29" s="71">
        <f t="shared" si="1"/>
        <v>-19.153105563602281</v>
      </c>
      <c r="I29" s="3" t="s">
        <v>78</v>
      </c>
    </row>
    <row r="30" spans="1:9" x14ac:dyDescent="0.25">
      <c r="A30" s="2" t="s">
        <v>27</v>
      </c>
      <c r="B30" s="49">
        <v>25399</v>
      </c>
      <c r="C30" s="49">
        <v>87413</v>
      </c>
      <c r="D30" s="53">
        <v>3.4415921887000001</v>
      </c>
      <c r="E30" s="44">
        <f>B30-[1]Září!$B30</f>
        <v>-740</v>
      </c>
      <c r="F30" s="71">
        <f t="shared" si="0"/>
        <v>-2.9135005315169891</v>
      </c>
      <c r="G30" s="70">
        <f>C30-[1]Září!$C30</f>
        <v>-10128</v>
      </c>
      <c r="H30" s="71">
        <f t="shared" si="1"/>
        <v>-11.586377312299085</v>
      </c>
      <c r="I30" s="3" t="s">
        <v>79</v>
      </c>
    </row>
    <row r="31" spans="1:9" x14ac:dyDescent="0.25">
      <c r="A31" s="2" t="s">
        <v>28</v>
      </c>
      <c r="B31" s="49">
        <v>1785</v>
      </c>
      <c r="C31" s="49">
        <v>4185</v>
      </c>
      <c r="D31" s="53">
        <v>2.3445378150999998</v>
      </c>
      <c r="E31" s="44">
        <f>B31-[1]Září!$B31</f>
        <v>-78</v>
      </c>
      <c r="F31" s="71">
        <f t="shared" si="0"/>
        <v>-4.3697478991596634</v>
      </c>
      <c r="G31" s="70">
        <f>C31-[1]Září!$C31</f>
        <v>-306</v>
      </c>
      <c r="H31" s="71">
        <f t="shared" si="1"/>
        <v>-7.3118279569892479</v>
      </c>
      <c r="I31" s="3" t="s">
        <v>80</v>
      </c>
    </row>
    <row r="32" spans="1:9" x14ac:dyDescent="0.25">
      <c r="A32" s="2" t="s">
        <v>29</v>
      </c>
      <c r="B32" s="49">
        <v>22782</v>
      </c>
      <c r="C32" s="49">
        <v>42749</v>
      </c>
      <c r="D32" s="53">
        <v>1.8764375384</v>
      </c>
      <c r="E32" s="44">
        <f>B32-[1]Září!$B32</f>
        <v>-3853</v>
      </c>
      <c r="F32" s="71">
        <f t="shared" si="0"/>
        <v>-16.91247476077605</v>
      </c>
      <c r="G32" s="70">
        <f>C32-[1]Září!$C32</f>
        <v>-6726</v>
      </c>
      <c r="H32" s="71">
        <f t="shared" si="1"/>
        <v>-15.733701373131534</v>
      </c>
      <c r="I32" s="3" t="s">
        <v>81</v>
      </c>
    </row>
    <row r="33" spans="1:9" x14ac:dyDescent="0.25">
      <c r="A33" s="2" t="s">
        <v>30</v>
      </c>
      <c r="B33" s="49">
        <v>1881</v>
      </c>
      <c r="C33" s="49">
        <v>3787</v>
      </c>
      <c r="D33" s="53">
        <v>2.0132908027999998</v>
      </c>
      <c r="E33" s="44">
        <f>B33-[1]Září!$B33</f>
        <v>122</v>
      </c>
      <c r="F33" s="71">
        <f t="shared" si="0"/>
        <v>6.4859117490696434</v>
      </c>
      <c r="G33" s="70">
        <f>C33-[1]Září!$C33</f>
        <v>248</v>
      </c>
      <c r="H33" s="71">
        <f t="shared" si="1"/>
        <v>6.5487193028782684</v>
      </c>
      <c r="I33" s="3" t="s">
        <v>82</v>
      </c>
    </row>
    <row r="34" spans="1:9" x14ac:dyDescent="0.25">
      <c r="A34" s="4" t="s">
        <v>31</v>
      </c>
      <c r="B34" s="49">
        <v>35197</v>
      </c>
      <c r="C34" s="49">
        <v>91998</v>
      </c>
      <c r="D34" s="53">
        <v>2.6138023126999999</v>
      </c>
      <c r="E34" s="44">
        <f>B34-[1]Září!$B34</f>
        <v>1955</v>
      </c>
      <c r="F34" s="71">
        <f t="shared" si="0"/>
        <v>5.5544506634088133</v>
      </c>
      <c r="G34" s="70">
        <f>C34-[1]Září!$C34</f>
        <v>6180</v>
      </c>
      <c r="H34" s="71">
        <f t="shared" si="1"/>
        <v>6.7175373377682117</v>
      </c>
      <c r="I34" s="3" t="s">
        <v>84</v>
      </c>
    </row>
    <row r="35" spans="1:9" x14ac:dyDescent="0.25">
      <c r="A35" s="2" t="s">
        <v>12</v>
      </c>
      <c r="B35" s="49">
        <v>3006</v>
      </c>
      <c r="C35" s="49">
        <v>7975</v>
      </c>
      <c r="D35" s="53">
        <v>2.6530272788000002</v>
      </c>
      <c r="E35" s="44">
        <f>B35-[1]Září!$B35</f>
        <v>-262</v>
      </c>
      <c r="F35" s="71">
        <f t="shared" si="0"/>
        <v>-8.715901530272788</v>
      </c>
      <c r="G35" s="70">
        <f>C35-[1]Září!$C35</f>
        <v>-1658</v>
      </c>
      <c r="H35" s="71">
        <f t="shared" si="1"/>
        <v>-20.789968652037619</v>
      </c>
      <c r="I35" s="3" t="s">
        <v>66</v>
      </c>
    </row>
    <row r="36" spans="1:9" x14ac:dyDescent="0.25">
      <c r="A36" s="2" t="s">
        <v>32</v>
      </c>
      <c r="B36" s="49">
        <v>21360</v>
      </c>
      <c r="C36" s="49">
        <v>59372</v>
      </c>
      <c r="D36" s="53">
        <v>2.7795880149999999</v>
      </c>
      <c r="E36" s="44">
        <f>B36-[1]Září!$B36</f>
        <v>1791</v>
      </c>
      <c r="F36" s="71">
        <f t="shared" si="0"/>
        <v>8.3848314606741567</v>
      </c>
      <c r="G36" s="70">
        <f>C36-[1]Září!$C36</f>
        <v>-50</v>
      </c>
      <c r="H36" s="71">
        <f t="shared" si="1"/>
        <v>-8.4214781378427542E-2</v>
      </c>
      <c r="I36" s="3" t="s">
        <v>85</v>
      </c>
    </row>
    <row r="37" spans="1:9" x14ac:dyDescent="0.25">
      <c r="A37" s="2" t="s">
        <v>33</v>
      </c>
      <c r="B37" s="49">
        <v>10778</v>
      </c>
      <c r="C37" s="49">
        <v>28686</v>
      </c>
      <c r="D37" s="53">
        <v>2.6615327518999998</v>
      </c>
      <c r="E37" s="44">
        <f>B37-[1]Září!$B37</f>
        <v>455</v>
      </c>
      <c r="F37" s="71">
        <f t="shared" si="0"/>
        <v>4.2215624420115043</v>
      </c>
      <c r="G37" s="70">
        <f>C37-[1]Září!$C37</f>
        <v>1135</v>
      </c>
      <c r="H37" s="71">
        <f t="shared" si="1"/>
        <v>3.9566338980687439</v>
      </c>
      <c r="I37" s="3" t="s">
        <v>86</v>
      </c>
    </row>
    <row r="38" spans="1:9" x14ac:dyDescent="0.25">
      <c r="A38" s="2" t="s">
        <v>34</v>
      </c>
      <c r="B38" s="49">
        <v>7212</v>
      </c>
      <c r="C38" s="49">
        <v>17432</v>
      </c>
      <c r="D38" s="53">
        <v>2.4170826399999998</v>
      </c>
      <c r="E38" s="44">
        <f>B38-[1]Září!$B38</f>
        <v>117</v>
      </c>
      <c r="F38" s="71">
        <f t="shared" si="0"/>
        <v>1.622296173044925</v>
      </c>
      <c r="G38" s="70">
        <f>C38-[1]Září!$C38</f>
        <v>-1093</v>
      </c>
      <c r="H38" s="71">
        <f t="shared" si="1"/>
        <v>-6.270078017439193</v>
      </c>
      <c r="I38" s="3" t="s">
        <v>87</v>
      </c>
    </row>
    <row r="39" spans="1:9" x14ac:dyDescent="0.25">
      <c r="A39" s="2" t="s">
        <v>35</v>
      </c>
      <c r="B39" s="49">
        <v>4949</v>
      </c>
      <c r="C39" s="49">
        <v>10784</v>
      </c>
      <c r="D39" s="53">
        <v>2.1790260659</v>
      </c>
      <c r="E39" s="44">
        <f>B39-[1]Září!$B39</f>
        <v>-1188</v>
      </c>
      <c r="F39" s="71">
        <f t="shared" si="0"/>
        <v>-24.004849464538292</v>
      </c>
      <c r="G39" s="70">
        <f>C39-[1]Září!$C39</f>
        <v>-5402</v>
      </c>
      <c r="H39" s="71">
        <f t="shared" si="1"/>
        <v>-50.09272997032641</v>
      </c>
      <c r="I39" s="3" t="s">
        <v>88</v>
      </c>
    </row>
    <row r="40" spans="1:9" x14ac:dyDescent="0.25">
      <c r="A40" s="2" t="s">
        <v>36</v>
      </c>
      <c r="B40" s="49">
        <v>11641</v>
      </c>
      <c r="C40" s="49">
        <v>24184</v>
      </c>
      <c r="D40" s="53">
        <v>2.0774847522000002</v>
      </c>
      <c r="E40" s="44">
        <f>B40-[1]Září!$B40</f>
        <v>4351</v>
      </c>
      <c r="F40" s="71">
        <f t="shared" si="0"/>
        <v>37.376514045185125</v>
      </c>
      <c r="G40" s="70">
        <f>C40-[1]Září!$C40</f>
        <v>7184</v>
      </c>
      <c r="H40" s="71">
        <f t="shared" si="1"/>
        <v>29.705590473040029</v>
      </c>
      <c r="I40" s="3" t="s">
        <v>89</v>
      </c>
    </row>
    <row r="41" spans="1:9" x14ac:dyDescent="0.25">
      <c r="A41" s="2" t="s">
        <v>37</v>
      </c>
      <c r="B41" s="49">
        <v>6955</v>
      </c>
      <c r="C41" s="49">
        <v>15759</v>
      </c>
      <c r="D41" s="53">
        <v>2.2658519050999999</v>
      </c>
      <c r="E41" s="44">
        <f>B41-[1]Září!$B41</f>
        <v>-3915</v>
      </c>
      <c r="F41" s="71">
        <f t="shared" si="0"/>
        <v>-56.290438533429189</v>
      </c>
      <c r="G41" s="70">
        <f>C41-[1]Září!$C41</f>
        <v>-9216</v>
      </c>
      <c r="H41" s="71">
        <f t="shared" si="1"/>
        <v>-58.480868075385494</v>
      </c>
      <c r="I41" s="3" t="s">
        <v>90</v>
      </c>
    </row>
    <row r="42" spans="1:9" x14ac:dyDescent="0.25">
      <c r="A42" s="2" t="s">
        <v>38</v>
      </c>
      <c r="B42" s="49">
        <v>11612</v>
      </c>
      <c r="C42" s="49">
        <v>31156</v>
      </c>
      <c r="D42" s="53">
        <v>2.6830864622999999</v>
      </c>
      <c r="E42" s="44">
        <f>B42-[1]Září!$B42</f>
        <v>23</v>
      </c>
      <c r="F42" s="71">
        <f t="shared" si="0"/>
        <v>0.19807096107475028</v>
      </c>
      <c r="G42" s="70">
        <f>C42-[1]Září!$C42</f>
        <v>709</v>
      </c>
      <c r="H42" s="71">
        <f t="shared" si="1"/>
        <v>2.2756451405828733</v>
      </c>
      <c r="I42" s="3" t="s">
        <v>91</v>
      </c>
    </row>
    <row r="43" spans="1:9" x14ac:dyDescent="0.25">
      <c r="A43" s="2" t="s">
        <v>39</v>
      </c>
      <c r="B43" s="49">
        <v>58002</v>
      </c>
      <c r="C43" s="49">
        <v>141352</v>
      </c>
      <c r="D43" s="53">
        <v>2.4370194130999998</v>
      </c>
      <c r="E43" s="44">
        <f>B43-[1]Září!$B43</f>
        <v>-772</v>
      </c>
      <c r="F43" s="71">
        <f t="shared" si="0"/>
        <v>-1.330988586600462</v>
      </c>
      <c r="G43" s="70">
        <f>C43-[1]Září!$C43</f>
        <v>693</v>
      </c>
      <c r="H43" s="71">
        <f t="shared" si="1"/>
        <v>0.49026543664044375</v>
      </c>
      <c r="I43" s="3" t="s">
        <v>39</v>
      </c>
    </row>
    <row r="44" spans="1:9" x14ac:dyDescent="0.25">
      <c r="A44" s="2" t="s">
        <v>40</v>
      </c>
      <c r="B44" s="49">
        <v>6017</v>
      </c>
      <c r="C44" s="49">
        <v>14962</v>
      </c>
      <c r="D44" s="53">
        <v>2.4866212397999998</v>
      </c>
      <c r="E44" s="44">
        <f>B44-[1]Září!$B44</f>
        <v>-1085</v>
      </c>
      <c r="F44" s="71">
        <f t="shared" si="0"/>
        <v>-18.03224198105368</v>
      </c>
      <c r="G44" s="70">
        <f>C44-[1]Září!$C44</f>
        <v>-2352</v>
      </c>
      <c r="H44" s="71">
        <f t="shared" si="1"/>
        <v>-15.719823553000936</v>
      </c>
      <c r="I44" s="3" t="s">
        <v>92</v>
      </c>
    </row>
    <row r="45" spans="1:9" x14ac:dyDescent="0.25">
      <c r="A45" s="2" t="s">
        <v>41</v>
      </c>
      <c r="B45" s="49">
        <v>4009</v>
      </c>
      <c r="C45" s="49">
        <v>9013</v>
      </c>
      <c r="D45" s="53">
        <v>2.2481915689999998</v>
      </c>
      <c r="E45" s="44">
        <f>B45-[1]Září!$B45</f>
        <v>-356</v>
      </c>
      <c r="F45" s="71">
        <f t="shared" si="0"/>
        <v>-8.880019955101023</v>
      </c>
      <c r="G45" s="70">
        <f>C45-[1]Září!$C45</f>
        <v>-628</v>
      </c>
      <c r="H45" s="71">
        <f t="shared" si="1"/>
        <v>-6.9677133030067688</v>
      </c>
      <c r="I45" s="3" t="s">
        <v>93</v>
      </c>
    </row>
    <row r="46" spans="1:9" x14ac:dyDescent="0.25">
      <c r="A46" s="2" t="s">
        <v>42</v>
      </c>
      <c r="B46" s="49">
        <v>8740</v>
      </c>
      <c r="C46" s="49">
        <v>20350</v>
      </c>
      <c r="D46" s="53">
        <v>2.328375286</v>
      </c>
      <c r="E46" s="44">
        <f>B46-[1]Září!$B46</f>
        <v>-1829</v>
      </c>
      <c r="F46" s="71">
        <f t="shared" si="0"/>
        <v>-20.926773455377575</v>
      </c>
      <c r="G46" s="70">
        <f>C46-[1]Září!$C46</f>
        <v>-5963</v>
      </c>
      <c r="H46" s="71">
        <f t="shared" si="1"/>
        <v>-29.302211302211301</v>
      </c>
      <c r="I46" s="3" t="s">
        <v>94</v>
      </c>
    </row>
    <row r="47" spans="1:9" x14ac:dyDescent="0.25">
      <c r="A47" s="2" t="s">
        <v>43</v>
      </c>
      <c r="B47" s="49">
        <v>33244</v>
      </c>
      <c r="C47" s="49">
        <v>57553</v>
      </c>
      <c r="D47" s="53">
        <v>1.7312296956</v>
      </c>
      <c r="E47" s="44">
        <f>B47-[1]Září!$B47</f>
        <v>5044</v>
      </c>
      <c r="F47" s="71">
        <f t="shared" si="0"/>
        <v>15.172662736132835</v>
      </c>
      <c r="G47" s="70">
        <f>C47-[1]Září!$C47</f>
        <v>6832</v>
      </c>
      <c r="H47" s="71">
        <f t="shared" si="1"/>
        <v>11.870797352005976</v>
      </c>
      <c r="I47" s="3" t="s">
        <v>95</v>
      </c>
    </row>
    <row r="48" spans="1:9" x14ac:dyDescent="0.25">
      <c r="A48" s="2" t="s">
        <v>58</v>
      </c>
      <c r="B48" s="49">
        <v>7705</v>
      </c>
      <c r="C48" s="49">
        <v>17697</v>
      </c>
      <c r="D48" s="53">
        <v>2.2968202465999998</v>
      </c>
      <c r="E48" s="44">
        <f>B48-[1]Září!$B48</f>
        <v>708</v>
      </c>
      <c r="F48" s="71">
        <f t="shared" si="0"/>
        <v>9.1888384166125903</v>
      </c>
      <c r="G48" s="70">
        <f>C48-[1]Září!$C48</f>
        <v>1437</v>
      </c>
      <c r="H48" s="71">
        <f t="shared" si="1"/>
        <v>8.1200203424309212</v>
      </c>
      <c r="I48" s="3" t="s">
        <v>96</v>
      </c>
    </row>
    <row r="49" spans="1:9" x14ac:dyDescent="0.25">
      <c r="A49" s="2" t="s">
        <v>44</v>
      </c>
      <c r="B49" s="49">
        <v>12413</v>
      </c>
      <c r="C49" s="49">
        <v>41823</v>
      </c>
      <c r="D49" s="53">
        <v>3.3692902602000001</v>
      </c>
      <c r="E49" s="44">
        <f>B49-[1]Září!$B49</f>
        <v>-1293</v>
      </c>
      <c r="F49" s="71">
        <f t="shared" si="0"/>
        <v>-10.416498831869813</v>
      </c>
      <c r="G49" s="70">
        <f>C49-[1]Září!$C49</f>
        <v>-6901</v>
      </c>
      <c r="H49" s="71">
        <f t="shared" si="1"/>
        <v>-16.500490160916243</v>
      </c>
      <c r="I49" s="3" t="s">
        <v>97</v>
      </c>
    </row>
    <row r="50" spans="1:9" x14ac:dyDescent="0.25">
      <c r="A50" s="2" t="s">
        <v>45</v>
      </c>
      <c r="B50" s="49">
        <v>9713</v>
      </c>
      <c r="C50" s="49">
        <v>19058</v>
      </c>
      <c r="D50" s="53">
        <v>1.9621126326</v>
      </c>
      <c r="E50" s="44">
        <f>B50-[1]Září!$B50</f>
        <v>1107</v>
      </c>
      <c r="F50" s="71">
        <f t="shared" si="0"/>
        <v>11.397096674559869</v>
      </c>
      <c r="G50" s="70">
        <f>C50-[1]Září!$C50</f>
        <v>10</v>
      </c>
      <c r="H50" s="71">
        <f t="shared" si="1"/>
        <v>5.2471403085318502E-2</v>
      </c>
      <c r="I50" s="3" t="s">
        <v>98</v>
      </c>
    </row>
    <row r="51" spans="1:9" x14ac:dyDescent="0.25">
      <c r="A51" s="2" t="s">
        <v>46</v>
      </c>
      <c r="B51" s="49">
        <v>26463</v>
      </c>
      <c r="C51" s="49">
        <v>42315</v>
      </c>
      <c r="D51" s="53">
        <v>1.5990250537999999</v>
      </c>
      <c r="E51" s="44">
        <f>B51-[1]Září!$B51</f>
        <v>1005</v>
      </c>
      <c r="F51" s="71">
        <f t="shared" si="0"/>
        <v>3.7977553565355398</v>
      </c>
      <c r="G51" s="70">
        <f>C51-[1]Září!$C51</f>
        <v>446</v>
      </c>
      <c r="H51" s="71">
        <f t="shared" si="1"/>
        <v>1.053999763677183</v>
      </c>
      <c r="I51" s="3" t="s">
        <v>99</v>
      </c>
    </row>
    <row r="52" spans="1:9" x14ac:dyDescent="0.25">
      <c r="A52" s="6" t="s">
        <v>107</v>
      </c>
      <c r="B52" s="49">
        <v>6803</v>
      </c>
      <c r="C52" s="49">
        <v>14309</v>
      </c>
      <c r="D52" s="53">
        <v>2.1033367632000002</v>
      </c>
      <c r="E52" s="44">
        <f>B52-[1]Září!$B52</f>
        <v>444</v>
      </c>
      <c r="F52" s="71">
        <f t="shared" si="0"/>
        <v>6.5265324121711012</v>
      </c>
      <c r="G52" s="70">
        <f>C52-[1]Září!$C52</f>
        <v>689</v>
      </c>
      <c r="H52" s="71">
        <f t="shared" si="1"/>
        <v>4.8151513033754973</v>
      </c>
      <c r="I52" s="3" t="s">
        <v>107</v>
      </c>
    </row>
    <row r="53" spans="1:9" x14ac:dyDescent="0.25">
      <c r="A53" s="6" t="s">
        <v>108</v>
      </c>
      <c r="B53" s="49">
        <v>1436</v>
      </c>
      <c r="C53" s="49">
        <v>3464</v>
      </c>
      <c r="D53" s="53">
        <v>2.4122562674000001</v>
      </c>
      <c r="E53" s="44">
        <f>B53-[1]Září!$B53</f>
        <v>-605</v>
      </c>
      <c r="F53" s="71">
        <f t="shared" si="0"/>
        <v>-42.130919220055709</v>
      </c>
      <c r="G53" s="70">
        <f>C53-[1]Září!$C53</f>
        <v>-1930</v>
      </c>
      <c r="H53" s="71">
        <f t="shared" si="1"/>
        <v>-55.715935334872981</v>
      </c>
      <c r="I53" s="3" t="s">
        <v>109</v>
      </c>
    </row>
    <row r="54" spans="1:9" x14ac:dyDescent="0.25">
      <c r="A54" s="3" t="s">
        <v>110</v>
      </c>
      <c r="B54" s="49">
        <v>1786</v>
      </c>
      <c r="C54" s="49">
        <v>3839</v>
      </c>
      <c r="D54" s="53">
        <v>2.1494960806000001</v>
      </c>
      <c r="E54" s="44">
        <f>B54-[1]Září!$B54</f>
        <v>-28</v>
      </c>
      <c r="F54" s="71">
        <f t="shared" si="0"/>
        <v>-1.5677491601343785</v>
      </c>
      <c r="G54" s="70">
        <f>C54-[1]Září!$C54</f>
        <v>-815</v>
      </c>
      <c r="H54" s="71">
        <f t="shared" si="1"/>
        <v>-21.229486845532691</v>
      </c>
      <c r="I54" s="3" t="s">
        <v>111</v>
      </c>
    </row>
    <row r="55" spans="1:9" x14ac:dyDescent="0.25">
      <c r="A55" s="7" t="s">
        <v>113</v>
      </c>
      <c r="B55" s="49">
        <v>15212</v>
      </c>
      <c r="C55" s="49">
        <v>34560</v>
      </c>
      <c r="D55" s="53">
        <v>2.2718906127</v>
      </c>
      <c r="E55" s="44">
        <f>B55-[1]Září!$B55</f>
        <v>-1045</v>
      </c>
      <c r="F55" s="71">
        <f t="shared" si="0"/>
        <v>-6.8695766500131468</v>
      </c>
      <c r="G55" s="70">
        <f>C55-[1]Září!$C55</f>
        <v>-2798</v>
      </c>
      <c r="H55" s="71">
        <f t="shared" si="1"/>
        <v>-8.0960648148148149</v>
      </c>
      <c r="I55" s="11" t="s">
        <v>100</v>
      </c>
    </row>
    <row r="56" spans="1:9" x14ac:dyDescent="0.25">
      <c r="A56" s="7" t="s">
        <v>47</v>
      </c>
      <c r="B56" s="49">
        <v>1255</v>
      </c>
      <c r="C56" s="49">
        <v>2981</v>
      </c>
      <c r="D56" s="53">
        <v>2.3752988047999999</v>
      </c>
      <c r="E56" s="44">
        <f>B56-[1]Září!$B56</f>
        <v>133</v>
      </c>
      <c r="F56" s="71">
        <f t="shared" si="0"/>
        <v>10.597609561752988</v>
      </c>
      <c r="G56" s="70">
        <f>C56-[1]Září!$C56</f>
        <v>462</v>
      </c>
      <c r="H56" s="71">
        <f t="shared" si="1"/>
        <v>15.498154981549817</v>
      </c>
      <c r="I56" s="11" t="s">
        <v>101</v>
      </c>
    </row>
    <row r="57" spans="1:9" x14ac:dyDescent="0.25">
      <c r="A57" s="2" t="s">
        <v>48</v>
      </c>
      <c r="B57" s="49">
        <v>2012</v>
      </c>
      <c r="C57" s="49">
        <v>5054</v>
      </c>
      <c r="D57" s="53">
        <v>2.5119284294000002</v>
      </c>
      <c r="E57" s="44">
        <f>B57-[1]Září!$B57</f>
        <v>-1052</v>
      </c>
      <c r="F57" s="71">
        <f t="shared" si="0"/>
        <v>-52.286282306163024</v>
      </c>
      <c r="G57" s="70">
        <f>C57-[1]Září!$C57</f>
        <v>-2501</v>
      </c>
      <c r="H57" s="71">
        <f t="shared" si="1"/>
        <v>-49.485555995251282</v>
      </c>
      <c r="I57" s="3" t="s">
        <v>102</v>
      </c>
    </row>
    <row r="58" spans="1:9" x14ac:dyDescent="0.25">
      <c r="A58" s="2" t="s">
        <v>49</v>
      </c>
      <c r="B58" s="49">
        <v>8825</v>
      </c>
      <c r="C58" s="49">
        <v>22472</v>
      </c>
      <c r="D58" s="53">
        <v>2.5464022662999999</v>
      </c>
      <c r="E58" s="44">
        <f>B58-[1]Září!$B58</f>
        <v>-688</v>
      </c>
      <c r="F58" s="71">
        <f t="shared" si="0"/>
        <v>-7.7960339943342785</v>
      </c>
      <c r="G58" s="70">
        <f>C58-[1]Září!$C58</f>
        <v>-1621</v>
      </c>
      <c r="H58" s="71">
        <f t="shared" si="1"/>
        <v>-7.2134211463154143</v>
      </c>
      <c r="I58" s="3" t="s">
        <v>103</v>
      </c>
    </row>
    <row r="59" spans="1:9" x14ac:dyDescent="0.25">
      <c r="A59" s="2" t="s">
        <v>50</v>
      </c>
      <c r="B59" s="49">
        <v>1514</v>
      </c>
      <c r="C59" s="49">
        <v>3647</v>
      </c>
      <c r="D59" s="53">
        <v>2.4088507265999999</v>
      </c>
      <c r="E59" s="44">
        <f>B59-[1]Září!$B59</f>
        <v>-121</v>
      </c>
      <c r="F59" s="71">
        <f t="shared" si="0"/>
        <v>-7.9920739762219295</v>
      </c>
      <c r="G59" s="70">
        <f>C59-[1]Září!$C59</f>
        <v>-382</v>
      </c>
      <c r="H59" s="71">
        <f t="shared" si="1"/>
        <v>-10.474362489717576</v>
      </c>
      <c r="I59" s="3" t="s">
        <v>104</v>
      </c>
    </row>
    <row r="60" spans="1:9" ht="13" thickBot="1" x14ac:dyDescent="0.3">
      <c r="A60" s="2" t="s">
        <v>51</v>
      </c>
      <c r="B60" s="50">
        <v>489</v>
      </c>
      <c r="C60" s="50">
        <v>1044</v>
      </c>
      <c r="D60" s="60">
        <v>2.1349693252000002</v>
      </c>
      <c r="E60" s="44">
        <f>B60-[1]Září!$B60</f>
        <v>-68</v>
      </c>
      <c r="F60" s="71">
        <f t="shared" si="0"/>
        <v>-13.905930470347649</v>
      </c>
      <c r="G60" s="70">
        <f>C60-[1]Září!$C60</f>
        <v>3</v>
      </c>
      <c r="H60" s="71">
        <f t="shared" si="1"/>
        <v>0.28735632183908044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I64"/>
  <sheetViews>
    <sheetView topLeftCell="A49" workbookViewId="0">
      <selection activeCell="E65" sqref="E65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150</v>
      </c>
      <c r="C1" s="16" t="s">
        <v>151</v>
      </c>
      <c r="D1" s="17" t="s">
        <v>106</v>
      </c>
      <c r="E1" s="17" t="s">
        <v>215</v>
      </c>
      <c r="F1" s="17" t="s">
        <v>216</v>
      </c>
      <c r="G1" s="17" t="s">
        <v>217</v>
      </c>
      <c r="H1" s="17" t="s">
        <v>218</v>
      </c>
      <c r="I1" s="16" t="s">
        <v>54</v>
      </c>
    </row>
    <row r="2" spans="1:9" ht="13" x14ac:dyDescent="0.3">
      <c r="A2" s="18" t="s">
        <v>116</v>
      </c>
      <c r="B2" s="52">
        <v>727193</v>
      </c>
      <c r="C2" s="52">
        <v>1627275</v>
      </c>
      <c r="D2" s="19">
        <v>2.2377484382000001</v>
      </c>
      <c r="E2" s="20">
        <f>B2-[1]Říjen!$B2</f>
        <v>13046</v>
      </c>
      <c r="F2" s="19">
        <f>($E2/$B2)*100</f>
        <v>1.7940216696255327</v>
      </c>
      <c r="G2" s="21">
        <f>C2-[1]Říjen!$C2</f>
        <v>-34892</v>
      </c>
      <c r="H2" s="19">
        <f>($G2/$C2)*100</f>
        <v>-2.1441981226283202</v>
      </c>
      <c r="I2" s="18" t="s">
        <v>117</v>
      </c>
    </row>
    <row r="3" spans="1:9" ht="13" x14ac:dyDescent="0.3">
      <c r="A3" s="22" t="s">
        <v>0</v>
      </c>
      <c r="B3" s="52">
        <v>114397</v>
      </c>
      <c r="C3" s="52">
        <v>197888</v>
      </c>
      <c r="D3" s="19">
        <v>1.7298355726000001</v>
      </c>
      <c r="E3" s="20">
        <f>B3-[1]Říjen!$B3</f>
        <v>13125</v>
      </c>
      <c r="F3" s="19">
        <f t="shared" ref="F3:F60" si="0">($E3/$B3)*100</f>
        <v>11.473202968609316</v>
      </c>
      <c r="G3" s="21">
        <f>C3-[1]Říjen!$C3</f>
        <v>20440</v>
      </c>
      <c r="H3" s="19">
        <f t="shared" ref="H3:H60" si="1">($G3/$C3)*100</f>
        <v>10.329075032341526</v>
      </c>
      <c r="I3" s="22" t="s">
        <v>55</v>
      </c>
    </row>
    <row r="4" spans="1:9" ht="13" x14ac:dyDescent="0.3">
      <c r="A4" s="22" t="s">
        <v>114</v>
      </c>
      <c r="B4" s="52">
        <v>612796</v>
      </c>
      <c r="C4" s="52">
        <v>1429387</v>
      </c>
      <c r="D4" s="19">
        <v>2.3325658131</v>
      </c>
      <c r="E4" s="20">
        <f>B4-[1]Říjen!$B4</f>
        <v>-79</v>
      </c>
      <c r="F4" s="19">
        <f t="shared" si="0"/>
        <v>-1.2891729058283669E-2</v>
      </c>
      <c r="G4" s="21">
        <f>C4-[1]Říjen!$C4</f>
        <v>-55332</v>
      </c>
      <c r="H4" s="19">
        <f t="shared" si="1"/>
        <v>-3.871030028956469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6275</v>
      </c>
      <c r="C6" s="49">
        <v>13836</v>
      </c>
      <c r="D6" s="53">
        <v>2.2049402389999999</v>
      </c>
      <c r="E6" s="44">
        <f>B6-[1]Říjen!$B6</f>
        <v>296</v>
      </c>
      <c r="F6" s="71">
        <f t="shared" si="0"/>
        <v>4.7171314741035859</v>
      </c>
      <c r="G6" s="70">
        <f>C6-[1]Říjen!$C6</f>
        <v>608</v>
      </c>
      <c r="H6" s="71">
        <f t="shared" si="1"/>
        <v>4.3943336224342291</v>
      </c>
      <c r="I6" s="3" t="s">
        <v>52</v>
      </c>
    </row>
    <row r="7" spans="1:9" x14ac:dyDescent="0.25">
      <c r="A7" s="2" t="s">
        <v>3</v>
      </c>
      <c r="B7" s="49">
        <v>2453</v>
      </c>
      <c r="C7" s="49">
        <v>5563</v>
      </c>
      <c r="D7" s="53">
        <v>2.2678353037000001</v>
      </c>
      <c r="E7" s="44">
        <f>B7-[1]Říjen!$B7</f>
        <v>-59</v>
      </c>
      <c r="F7" s="71">
        <f t="shared" si="0"/>
        <v>-2.405218100285365</v>
      </c>
      <c r="G7" s="70">
        <f>C7-[1]Říjen!$C7</f>
        <v>-393</v>
      </c>
      <c r="H7" s="71">
        <f t="shared" si="1"/>
        <v>-7.0645335250763983</v>
      </c>
      <c r="I7" s="3" t="s">
        <v>53</v>
      </c>
    </row>
    <row r="8" spans="1:9" x14ac:dyDescent="0.25">
      <c r="A8" s="2" t="s">
        <v>4</v>
      </c>
      <c r="B8" s="49">
        <v>6234</v>
      </c>
      <c r="C8" s="49">
        <v>18593</v>
      </c>
      <c r="D8" s="53">
        <v>2.982515239</v>
      </c>
      <c r="E8" s="44">
        <f>B8-[1]Říjen!$B8</f>
        <v>115</v>
      </c>
      <c r="F8" s="71">
        <f t="shared" si="0"/>
        <v>1.8447224895733076</v>
      </c>
      <c r="G8" s="70">
        <f>C8-[1]Říjen!$C8</f>
        <v>1077</v>
      </c>
      <c r="H8" s="71">
        <f t="shared" si="1"/>
        <v>5.7925025547248969</v>
      </c>
      <c r="I8" s="3" t="s">
        <v>57</v>
      </c>
    </row>
    <row r="9" spans="1:9" x14ac:dyDescent="0.25">
      <c r="A9" s="2" t="s">
        <v>5</v>
      </c>
      <c r="B9" s="49">
        <v>806</v>
      </c>
      <c r="C9" s="49">
        <v>1746</v>
      </c>
      <c r="D9" s="53">
        <v>2.1662531017000002</v>
      </c>
      <c r="E9" s="44">
        <f>B9-[1]Říjen!$B9</f>
        <v>14</v>
      </c>
      <c r="F9" s="71">
        <f t="shared" si="0"/>
        <v>1.7369727047146404</v>
      </c>
      <c r="G9" s="70">
        <f>C9-[1]Říjen!$C9</f>
        <v>-192</v>
      </c>
      <c r="H9" s="71">
        <f t="shared" si="1"/>
        <v>-10.996563573883162</v>
      </c>
      <c r="I9" s="3" t="s">
        <v>59</v>
      </c>
    </row>
    <row r="10" spans="1:9" x14ac:dyDescent="0.25">
      <c r="A10" s="2" t="s">
        <v>6</v>
      </c>
      <c r="B10" s="49">
        <v>5293</v>
      </c>
      <c r="C10" s="49">
        <v>14661</v>
      </c>
      <c r="D10" s="53">
        <v>2.7698847534</v>
      </c>
      <c r="E10" s="44">
        <f>B10-[1]Říjen!$B10</f>
        <v>171</v>
      </c>
      <c r="F10" s="71">
        <f t="shared" si="0"/>
        <v>3.2306820328736068</v>
      </c>
      <c r="G10" s="70">
        <f>C10-[1]Říjen!$C10</f>
        <v>332</v>
      </c>
      <c r="H10" s="71">
        <f t="shared" si="1"/>
        <v>2.2645112884523568</v>
      </c>
      <c r="I10" s="3" t="s">
        <v>60</v>
      </c>
    </row>
    <row r="11" spans="1:9" x14ac:dyDescent="0.25">
      <c r="A11" s="2" t="s">
        <v>7</v>
      </c>
      <c r="B11" s="49">
        <v>19945</v>
      </c>
      <c r="C11" s="49">
        <v>49996</v>
      </c>
      <c r="D11" s="53">
        <v>2.5066934069000002</v>
      </c>
      <c r="E11" s="44">
        <f>B11-[1]Říjen!$B11</f>
        <v>-905</v>
      </c>
      <c r="F11" s="71">
        <f t="shared" si="0"/>
        <v>-4.5374780646778641</v>
      </c>
      <c r="G11" s="70">
        <f>C11-[1]Říjen!$C11</f>
        <v>-3079</v>
      </c>
      <c r="H11" s="71">
        <f t="shared" si="1"/>
        <v>-6.1584926794143531</v>
      </c>
      <c r="I11" s="3" t="s">
        <v>61</v>
      </c>
    </row>
    <row r="12" spans="1:9" x14ac:dyDescent="0.25">
      <c r="A12" s="2" t="s">
        <v>8</v>
      </c>
      <c r="B12" s="49">
        <v>3860</v>
      </c>
      <c r="C12" s="49">
        <v>8616</v>
      </c>
      <c r="D12" s="53">
        <v>2.2321243523000001</v>
      </c>
      <c r="E12" s="44">
        <f>B12-[1]Říjen!$B12</f>
        <v>700</v>
      </c>
      <c r="F12" s="71">
        <f t="shared" si="0"/>
        <v>18.134715025906736</v>
      </c>
      <c r="G12" s="70">
        <f>C12-[1]Říjen!$C12</f>
        <v>1112</v>
      </c>
      <c r="H12" s="71">
        <f t="shared" si="1"/>
        <v>12.906220984215414</v>
      </c>
      <c r="I12" s="3" t="s">
        <v>62</v>
      </c>
    </row>
    <row r="13" spans="1:9" x14ac:dyDescent="0.25">
      <c r="A13" s="2" t="s">
        <v>9</v>
      </c>
      <c r="B13" s="49">
        <v>3689</v>
      </c>
      <c r="C13" s="49">
        <v>9340</v>
      </c>
      <c r="D13" s="53">
        <v>2.5318514503</v>
      </c>
      <c r="E13" s="44">
        <f>B13-[1]Říjen!$B13</f>
        <v>70</v>
      </c>
      <c r="F13" s="71">
        <f t="shared" si="0"/>
        <v>1.8975332068311195</v>
      </c>
      <c r="G13" s="70">
        <f>C13-[1]Říjen!$C13</f>
        <v>76</v>
      </c>
      <c r="H13" s="71">
        <f t="shared" si="1"/>
        <v>0.8137044967880086</v>
      </c>
      <c r="I13" s="3" t="s">
        <v>63</v>
      </c>
    </row>
    <row r="14" spans="1:9" x14ac:dyDescent="0.25">
      <c r="A14" s="2" t="s">
        <v>10</v>
      </c>
      <c r="B14" s="49">
        <v>457</v>
      </c>
      <c r="C14" s="49">
        <v>1090</v>
      </c>
      <c r="D14" s="53">
        <v>2.3851203500999998</v>
      </c>
      <c r="E14" s="44">
        <f>B14-[1]Říjen!$B14</f>
        <v>-81</v>
      </c>
      <c r="F14" s="71">
        <f t="shared" si="0"/>
        <v>-17.724288840262581</v>
      </c>
      <c r="G14" s="70">
        <f>C14-[1]Říjen!$C14</f>
        <v>-478</v>
      </c>
      <c r="H14" s="71">
        <f t="shared" si="1"/>
        <v>-43.853211009174316</v>
      </c>
      <c r="I14" s="3" t="s">
        <v>64</v>
      </c>
    </row>
    <row r="15" spans="1:9" x14ac:dyDescent="0.25">
      <c r="A15" s="2" t="s">
        <v>11</v>
      </c>
      <c r="B15" s="49">
        <v>23024</v>
      </c>
      <c r="C15" s="49">
        <v>55910</v>
      </c>
      <c r="D15" s="53">
        <v>2.4283356498000002</v>
      </c>
      <c r="E15" s="44">
        <f>B15-[1]Říjen!$B15</f>
        <v>1241</v>
      </c>
      <c r="F15" s="71">
        <f t="shared" si="0"/>
        <v>5.3900277970813066</v>
      </c>
      <c r="G15" s="70">
        <f>C15-[1]Říjen!$C15</f>
        <v>-2573</v>
      </c>
      <c r="H15" s="71">
        <f t="shared" si="1"/>
        <v>-4.602038991235915</v>
      </c>
      <c r="I15" s="3" t="s">
        <v>65</v>
      </c>
    </row>
    <row r="16" spans="1:9" x14ac:dyDescent="0.25">
      <c r="A16" s="2" t="s">
        <v>13</v>
      </c>
      <c r="B16" s="49">
        <v>398</v>
      </c>
      <c r="C16" s="49">
        <v>1094</v>
      </c>
      <c r="D16" s="53">
        <v>2.7487437186000001</v>
      </c>
      <c r="E16" s="44">
        <f>B16-[1]Říjen!$B16</f>
        <v>122</v>
      </c>
      <c r="F16" s="71">
        <f t="shared" si="0"/>
        <v>30.653266331658291</v>
      </c>
      <c r="G16" s="70">
        <f>C16-[1]Říjen!$C16</f>
        <v>385</v>
      </c>
      <c r="H16" s="71">
        <f t="shared" si="1"/>
        <v>35.191956124314444</v>
      </c>
      <c r="I16" s="3" t="s">
        <v>67</v>
      </c>
    </row>
    <row r="17" spans="1:9" x14ac:dyDescent="0.25">
      <c r="A17" s="2" t="s">
        <v>14</v>
      </c>
      <c r="B17" s="49">
        <v>1348</v>
      </c>
      <c r="C17" s="49">
        <v>2511</v>
      </c>
      <c r="D17" s="53">
        <v>1.8627596439</v>
      </c>
      <c r="E17" s="44">
        <f>B17-[1]Říjen!$B17</f>
        <v>-114</v>
      </c>
      <c r="F17" s="71">
        <f t="shared" si="0"/>
        <v>-8.4569732937685469</v>
      </c>
      <c r="G17" s="70">
        <f>C17-[1]Říjen!$C17</f>
        <v>-455</v>
      </c>
      <c r="H17" s="71">
        <f t="shared" si="1"/>
        <v>-18.12027080844285</v>
      </c>
      <c r="I17" s="3" t="s">
        <v>68</v>
      </c>
    </row>
    <row r="18" spans="1:9" x14ac:dyDescent="0.25">
      <c r="A18" s="2" t="s">
        <v>15</v>
      </c>
      <c r="B18" s="49">
        <v>989</v>
      </c>
      <c r="C18" s="49">
        <v>2063</v>
      </c>
      <c r="D18" s="53">
        <v>2.0859453993999999</v>
      </c>
      <c r="E18" s="44">
        <f>B18-[1]Říjen!$B18</f>
        <v>-35</v>
      </c>
      <c r="F18" s="71">
        <f t="shared" si="0"/>
        <v>-3.5389282103134483</v>
      </c>
      <c r="G18" s="70">
        <f>C18-[1]Říjen!$C18</f>
        <v>-167</v>
      </c>
      <c r="H18" s="71">
        <f t="shared" si="1"/>
        <v>-8.095007270964615</v>
      </c>
      <c r="I18" s="3" t="s">
        <v>69</v>
      </c>
    </row>
    <row r="19" spans="1:9" x14ac:dyDescent="0.25">
      <c r="A19" s="2" t="s">
        <v>16</v>
      </c>
      <c r="B19" s="49">
        <v>500</v>
      </c>
      <c r="C19" s="49">
        <v>1102</v>
      </c>
      <c r="D19" s="53">
        <v>2.2040000000000002</v>
      </c>
      <c r="E19" s="44">
        <f>B19-[1]Říjen!$B19</f>
        <v>142</v>
      </c>
      <c r="F19" s="71">
        <f t="shared" si="0"/>
        <v>28.4</v>
      </c>
      <c r="G19" s="70">
        <f>C19-[1]Říjen!$C19</f>
        <v>309</v>
      </c>
      <c r="H19" s="71">
        <f t="shared" si="1"/>
        <v>28.039927404718696</v>
      </c>
      <c r="I19" s="3" t="s">
        <v>70</v>
      </c>
    </row>
    <row r="20" spans="1:9" x14ac:dyDescent="0.25">
      <c r="A20" s="2" t="s">
        <v>17</v>
      </c>
      <c r="B20" s="49">
        <v>56</v>
      </c>
      <c r="C20" s="49">
        <v>121</v>
      </c>
      <c r="D20" s="53">
        <v>2.1607142857000001</v>
      </c>
      <c r="E20" s="44">
        <f>B20-[1]Říjen!$B20</f>
        <v>7</v>
      </c>
      <c r="F20" s="71">
        <f t="shared" si="0"/>
        <v>12.5</v>
      </c>
      <c r="G20" s="70">
        <f>C20-[1]Říjen!$C20</f>
        <v>-2</v>
      </c>
      <c r="H20" s="71">
        <f t="shared" si="1"/>
        <v>-1.6528925619834711</v>
      </c>
      <c r="I20" s="3" t="s">
        <v>71</v>
      </c>
    </row>
    <row r="21" spans="1:9" x14ac:dyDescent="0.25">
      <c r="A21" s="2" t="s">
        <v>18</v>
      </c>
      <c r="B21" s="49">
        <v>15487</v>
      </c>
      <c r="C21" s="49">
        <v>33984</v>
      </c>
      <c r="D21" s="53">
        <v>2.1943565570999999</v>
      </c>
      <c r="E21" s="44">
        <f>B21-[1]Říjen!$B21</f>
        <v>1663</v>
      </c>
      <c r="F21" s="71">
        <f t="shared" si="0"/>
        <v>10.738038354749145</v>
      </c>
      <c r="G21" s="70">
        <f>C21-[1]Říjen!$C21</f>
        <v>4521</v>
      </c>
      <c r="H21" s="71">
        <f t="shared" si="1"/>
        <v>13.303319209039548</v>
      </c>
      <c r="I21" s="3" t="s">
        <v>72</v>
      </c>
    </row>
    <row r="22" spans="1:9" x14ac:dyDescent="0.25">
      <c r="A22" s="2" t="s">
        <v>19</v>
      </c>
      <c r="B22" s="49">
        <v>400</v>
      </c>
      <c r="C22" s="49">
        <v>1225</v>
      </c>
      <c r="D22" s="53">
        <v>3.0625</v>
      </c>
      <c r="E22" s="44">
        <f>B22-[1]Říjen!$B22</f>
        <v>-50</v>
      </c>
      <c r="F22" s="71">
        <f t="shared" si="0"/>
        <v>-12.5</v>
      </c>
      <c r="G22" s="70">
        <f>C22-[1]Říjen!$C22</f>
        <v>-282</v>
      </c>
      <c r="H22" s="71">
        <f t="shared" si="1"/>
        <v>-23.020408163265309</v>
      </c>
      <c r="I22" s="3" t="s">
        <v>19</v>
      </c>
    </row>
    <row r="23" spans="1:9" x14ac:dyDescent="0.25">
      <c r="A23" s="2" t="s">
        <v>20</v>
      </c>
      <c r="B23" s="49">
        <v>91616</v>
      </c>
      <c r="C23" s="49">
        <v>219221</v>
      </c>
      <c r="D23" s="53">
        <v>2.3928243975000001</v>
      </c>
      <c r="E23" s="44">
        <f>B23-[1]Říjen!$B23</f>
        <v>-10713</v>
      </c>
      <c r="F23" s="71">
        <f t="shared" si="0"/>
        <v>-11.693372336709745</v>
      </c>
      <c r="G23" s="70">
        <f>C23-[1]Říjen!$C23</f>
        <v>-37104</v>
      </c>
      <c r="H23" s="71">
        <f t="shared" si="1"/>
        <v>-16.925385797893451</v>
      </c>
      <c r="I23" s="3" t="s">
        <v>73</v>
      </c>
    </row>
    <row r="24" spans="1:9" x14ac:dyDescent="0.25">
      <c r="A24" s="2" t="s">
        <v>21</v>
      </c>
      <c r="B24" s="49">
        <v>13275</v>
      </c>
      <c r="C24" s="49">
        <v>34041</v>
      </c>
      <c r="D24" s="53">
        <v>2.5642937852999999</v>
      </c>
      <c r="E24" s="44">
        <f>B24-[1]Říjen!$B24</f>
        <v>147</v>
      </c>
      <c r="F24" s="71">
        <f t="shared" si="0"/>
        <v>1.1073446327683616</v>
      </c>
      <c r="G24" s="70">
        <f>C24-[1]Říjen!$C24</f>
        <v>160</v>
      </c>
      <c r="H24" s="71">
        <f t="shared" si="1"/>
        <v>0.47002144472841573</v>
      </c>
      <c r="I24" s="3" t="s">
        <v>83</v>
      </c>
    </row>
    <row r="25" spans="1:9" x14ac:dyDescent="0.25">
      <c r="A25" s="2" t="s">
        <v>22</v>
      </c>
      <c r="B25" s="49">
        <v>5396</v>
      </c>
      <c r="C25" s="49">
        <v>15766</v>
      </c>
      <c r="D25" s="53">
        <v>2.9217939213999999</v>
      </c>
      <c r="E25" s="44">
        <f>B25-[1]Říjen!$B25</f>
        <v>-406</v>
      </c>
      <c r="F25" s="71">
        <f t="shared" si="0"/>
        <v>-7.5240919199406964</v>
      </c>
      <c r="G25" s="70">
        <f>C25-[1]Říjen!$C25</f>
        <v>-1291</v>
      </c>
      <c r="H25" s="71">
        <f t="shared" si="1"/>
        <v>-8.1885069136115689</v>
      </c>
      <c r="I25" s="3" t="s">
        <v>74</v>
      </c>
    </row>
    <row r="26" spans="1:9" x14ac:dyDescent="0.25">
      <c r="A26" s="2" t="s">
        <v>23</v>
      </c>
      <c r="B26" s="49">
        <v>19542</v>
      </c>
      <c r="C26" s="49">
        <v>36956</v>
      </c>
      <c r="D26" s="53">
        <v>1.8911063350999999</v>
      </c>
      <c r="E26" s="44">
        <f>B26-[1]Říjen!$B26</f>
        <v>2579</v>
      </c>
      <c r="F26" s="71">
        <f t="shared" si="0"/>
        <v>13.197216252174805</v>
      </c>
      <c r="G26" s="70">
        <f>C26-[1]Říjen!$C26</f>
        <v>5217</v>
      </c>
      <c r="H26" s="71">
        <f t="shared" si="1"/>
        <v>14.116787531118085</v>
      </c>
      <c r="I26" s="3" t="s">
        <v>75</v>
      </c>
    </row>
    <row r="27" spans="1:9" x14ac:dyDescent="0.25">
      <c r="A27" s="2" t="s">
        <v>24</v>
      </c>
      <c r="B27" s="49">
        <v>2689</v>
      </c>
      <c r="C27" s="49">
        <v>6896</v>
      </c>
      <c r="D27" s="53">
        <v>2.5645221272000001</v>
      </c>
      <c r="E27" s="44">
        <f>B27-[1]Říjen!$B27</f>
        <v>-1149</v>
      </c>
      <c r="F27" s="71">
        <f t="shared" si="0"/>
        <v>-42.729639271104503</v>
      </c>
      <c r="G27" s="70">
        <f>C27-[1]Říjen!$C27</f>
        <v>-2068</v>
      </c>
      <c r="H27" s="71">
        <f t="shared" si="1"/>
        <v>-29.988399071925752</v>
      </c>
      <c r="I27" s="3" t="s">
        <v>76</v>
      </c>
    </row>
    <row r="28" spans="1:9" x14ac:dyDescent="0.25">
      <c r="A28" s="2" t="s">
        <v>25</v>
      </c>
      <c r="B28" s="49">
        <v>14183</v>
      </c>
      <c r="C28" s="49">
        <v>27870</v>
      </c>
      <c r="D28" s="53">
        <v>1.9650285553</v>
      </c>
      <c r="E28" s="44">
        <f>B28-[1]Říjen!$B28</f>
        <v>-40</v>
      </c>
      <c r="F28" s="71">
        <f t="shared" si="0"/>
        <v>-0.282027779736304</v>
      </c>
      <c r="G28" s="70">
        <f>C28-[1]Říjen!$C28</f>
        <v>-1511</v>
      </c>
      <c r="H28" s="71">
        <f t="shared" si="1"/>
        <v>-5.4216002870470046</v>
      </c>
      <c r="I28" s="3" t="s">
        <v>77</v>
      </c>
    </row>
    <row r="29" spans="1:9" x14ac:dyDescent="0.25">
      <c r="A29" s="2" t="s">
        <v>26</v>
      </c>
      <c r="B29" s="49">
        <v>5219</v>
      </c>
      <c r="C29" s="49">
        <v>11380</v>
      </c>
      <c r="D29" s="53">
        <v>2.1804943475999998</v>
      </c>
      <c r="E29" s="44">
        <f>B29-[1]Říjen!$B29</f>
        <v>139</v>
      </c>
      <c r="F29" s="71">
        <f t="shared" si="0"/>
        <v>2.6633454684805518</v>
      </c>
      <c r="G29" s="70">
        <f>C29-[1]Říjen!$C29</f>
        <v>-452</v>
      </c>
      <c r="H29" s="71">
        <f t="shared" si="1"/>
        <v>-3.9718804920913882</v>
      </c>
      <c r="I29" s="3" t="s">
        <v>78</v>
      </c>
    </row>
    <row r="30" spans="1:9" x14ac:dyDescent="0.25">
      <c r="A30" s="2" t="s">
        <v>27</v>
      </c>
      <c r="B30" s="49">
        <v>29512</v>
      </c>
      <c r="C30" s="49">
        <v>99427</v>
      </c>
      <c r="D30" s="53">
        <v>3.3690363242000001</v>
      </c>
      <c r="E30" s="44">
        <f>B30-[1]Říjen!$B30</f>
        <v>-1825</v>
      </c>
      <c r="F30" s="71">
        <f t="shared" si="0"/>
        <v>-6.1839251829764166</v>
      </c>
      <c r="G30" s="70">
        <f>C30-[1]Říjen!$C30</f>
        <v>-15391</v>
      </c>
      <c r="H30" s="71">
        <f t="shared" si="1"/>
        <v>-15.479698673398573</v>
      </c>
      <c r="I30" s="3" t="s">
        <v>79</v>
      </c>
    </row>
    <row r="31" spans="1:9" x14ac:dyDescent="0.25">
      <c r="A31" s="2" t="s">
        <v>28</v>
      </c>
      <c r="B31" s="49">
        <v>2671</v>
      </c>
      <c r="C31" s="49">
        <v>6518</v>
      </c>
      <c r="D31" s="53">
        <v>2.4402845376000002</v>
      </c>
      <c r="E31" s="44">
        <f>B31-[1]Říjen!$B31</f>
        <v>58</v>
      </c>
      <c r="F31" s="71">
        <f t="shared" si="0"/>
        <v>2.1714713590415573</v>
      </c>
      <c r="G31" s="70">
        <f>C31-[1]Říjen!$C31</f>
        <v>-244</v>
      </c>
      <c r="H31" s="71">
        <f t="shared" si="1"/>
        <v>-3.7434795949677815</v>
      </c>
      <c r="I31" s="3" t="s">
        <v>80</v>
      </c>
    </row>
    <row r="32" spans="1:9" x14ac:dyDescent="0.25">
      <c r="A32" s="2" t="s">
        <v>29</v>
      </c>
      <c r="B32" s="49">
        <v>27522</v>
      </c>
      <c r="C32" s="49">
        <v>49810</v>
      </c>
      <c r="D32" s="53">
        <v>1.8098248673999999</v>
      </c>
      <c r="E32" s="44">
        <f>B32-[1]Říjen!$B32</f>
        <v>2855</v>
      </c>
      <c r="F32" s="71">
        <f t="shared" si="0"/>
        <v>10.373519366325121</v>
      </c>
      <c r="G32" s="70">
        <f>C32-[1]Říjen!$C32</f>
        <v>4505</v>
      </c>
      <c r="H32" s="71">
        <f t="shared" si="1"/>
        <v>9.0443686006825939</v>
      </c>
      <c r="I32" s="3" t="s">
        <v>81</v>
      </c>
    </row>
    <row r="33" spans="1:9" x14ac:dyDescent="0.25">
      <c r="A33" s="2" t="s">
        <v>30</v>
      </c>
      <c r="B33" s="49">
        <v>2033</v>
      </c>
      <c r="C33" s="49">
        <v>3802</v>
      </c>
      <c r="D33" s="53">
        <v>1.8701426462999999</v>
      </c>
      <c r="E33" s="44">
        <f>B33-[1]Říjen!$B33</f>
        <v>185</v>
      </c>
      <c r="F33" s="71">
        <f t="shared" si="0"/>
        <v>9.0998524348253813</v>
      </c>
      <c r="G33" s="70">
        <f>C33-[1]Říjen!$C33</f>
        <v>162</v>
      </c>
      <c r="H33" s="71">
        <f t="shared" si="1"/>
        <v>4.2609153077327724</v>
      </c>
      <c r="I33" s="3" t="s">
        <v>82</v>
      </c>
    </row>
    <row r="34" spans="1:9" x14ac:dyDescent="0.25">
      <c r="A34" s="4" t="s">
        <v>31</v>
      </c>
      <c r="B34" s="49">
        <v>36639</v>
      </c>
      <c r="C34" s="49">
        <v>90994</v>
      </c>
      <c r="D34" s="53">
        <v>2.4835284806</v>
      </c>
      <c r="E34" s="44">
        <f>B34-[1]Říjen!$B34</f>
        <v>3255</v>
      </c>
      <c r="F34" s="71">
        <f t="shared" si="0"/>
        <v>8.8839760910505206</v>
      </c>
      <c r="G34" s="70">
        <f>C34-[1]Říjen!$C34</f>
        <v>7581</v>
      </c>
      <c r="H34" s="71">
        <f t="shared" si="1"/>
        <v>8.3313185484757231</v>
      </c>
      <c r="I34" s="3" t="s">
        <v>84</v>
      </c>
    </row>
    <row r="35" spans="1:9" x14ac:dyDescent="0.25">
      <c r="A35" s="2" t="s">
        <v>12</v>
      </c>
      <c r="B35" s="49">
        <v>3850</v>
      </c>
      <c r="C35" s="49">
        <v>10387</v>
      </c>
      <c r="D35" s="53">
        <v>2.6979220778999999</v>
      </c>
      <c r="E35" s="44">
        <f>B35-[1]Říjen!$B35</f>
        <v>-327</v>
      </c>
      <c r="F35" s="71">
        <f t="shared" si="0"/>
        <v>-8.4935064935064926</v>
      </c>
      <c r="G35" s="70">
        <f>C35-[1]Říjen!$C35</f>
        <v>-929</v>
      </c>
      <c r="H35" s="71">
        <f t="shared" si="1"/>
        <v>-8.943872147877153</v>
      </c>
      <c r="I35" s="3" t="s">
        <v>66</v>
      </c>
    </row>
    <row r="36" spans="1:9" x14ac:dyDescent="0.25">
      <c r="A36" s="2" t="s">
        <v>32</v>
      </c>
      <c r="B36" s="49">
        <v>18858</v>
      </c>
      <c r="C36" s="49">
        <v>49434</v>
      </c>
      <c r="D36" s="53">
        <v>2.6213808463000001</v>
      </c>
      <c r="E36" s="44">
        <f>B36-[1]Říjen!$B36</f>
        <v>702</v>
      </c>
      <c r="F36" s="71">
        <f t="shared" si="0"/>
        <v>3.7225580655424748</v>
      </c>
      <c r="G36" s="70">
        <f>C36-[1]Říjen!$C36</f>
        <v>-606</v>
      </c>
      <c r="H36" s="71">
        <f t="shared" si="1"/>
        <v>-1.2258769268115062</v>
      </c>
      <c r="I36" s="3" t="s">
        <v>85</v>
      </c>
    </row>
    <row r="37" spans="1:9" x14ac:dyDescent="0.25">
      <c r="A37" s="2" t="s">
        <v>33</v>
      </c>
      <c r="B37" s="49">
        <v>10027</v>
      </c>
      <c r="C37" s="49">
        <v>26056</v>
      </c>
      <c r="D37" s="53">
        <v>2.5985838236999999</v>
      </c>
      <c r="E37" s="44">
        <f>B37-[1]Říjen!$B37</f>
        <v>375</v>
      </c>
      <c r="F37" s="71">
        <f t="shared" si="0"/>
        <v>3.7399022638875041</v>
      </c>
      <c r="G37" s="70">
        <f>C37-[1]Říjen!$C37</f>
        <v>1590</v>
      </c>
      <c r="H37" s="71">
        <f t="shared" si="1"/>
        <v>6.1022413263739637</v>
      </c>
      <c r="I37" s="3" t="s">
        <v>86</v>
      </c>
    </row>
    <row r="38" spans="1:9" x14ac:dyDescent="0.25">
      <c r="A38" s="2" t="s">
        <v>34</v>
      </c>
      <c r="B38" s="49">
        <v>7169</v>
      </c>
      <c r="C38" s="49">
        <v>18110</v>
      </c>
      <c r="D38" s="53">
        <v>2.5261542754000001</v>
      </c>
      <c r="E38" s="44">
        <f>B38-[1]Říjen!$B38</f>
        <v>116</v>
      </c>
      <c r="F38" s="71">
        <f t="shared" si="0"/>
        <v>1.6180778351234482</v>
      </c>
      <c r="G38" s="70">
        <f>C38-[1]Říjen!$C38</f>
        <v>314</v>
      </c>
      <c r="H38" s="71">
        <f t="shared" si="1"/>
        <v>1.7338487023743787</v>
      </c>
      <c r="I38" s="3" t="s">
        <v>87</v>
      </c>
    </row>
    <row r="39" spans="1:9" x14ac:dyDescent="0.25">
      <c r="A39" s="2" t="s">
        <v>35</v>
      </c>
      <c r="B39" s="49">
        <v>4093</v>
      </c>
      <c r="C39" s="49">
        <v>8266</v>
      </c>
      <c r="D39" s="53">
        <v>2.0195455656000001</v>
      </c>
      <c r="E39" s="44">
        <f>B39-[1]Říjen!$B39</f>
        <v>-3123</v>
      </c>
      <c r="F39" s="71">
        <f t="shared" si="0"/>
        <v>-76.301001710236989</v>
      </c>
      <c r="G39" s="70">
        <f>C39-[1]Říjen!$C39</f>
        <v>-8283</v>
      </c>
      <c r="H39" s="71">
        <f t="shared" si="1"/>
        <v>-100.20566174691507</v>
      </c>
      <c r="I39" s="3" t="s">
        <v>88</v>
      </c>
    </row>
    <row r="40" spans="1:9" x14ac:dyDescent="0.25">
      <c r="A40" s="2" t="s">
        <v>36</v>
      </c>
      <c r="B40" s="49">
        <v>15755</v>
      </c>
      <c r="C40" s="49">
        <v>32032</v>
      </c>
      <c r="D40" s="53">
        <v>2.0331323388999998</v>
      </c>
      <c r="E40" s="44">
        <f>B40-[1]Říjen!$B40</f>
        <v>6413</v>
      </c>
      <c r="F40" s="71">
        <f t="shared" si="0"/>
        <v>40.70453824182799</v>
      </c>
      <c r="G40" s="70">
        <f>C40-[1]Říjen!$C40</f>
        <v>10373</v>
      </c>
      <c r="H40" s="71">
        <f t="shared" si="1"/>
        <v>32.383241758241759</v>
      </c>
      <c r="I40" s="3" t="s">
        <v>89</v>
      </c>
    </row>
    <row r="41" spans="1:9" x14ac:dyDescent="0.25">
      <c r="A41" s="2" t="s">
        <v>37</v>
      </c>
      <c r="B41" s="49">
        <v>7254</v>
      </c>
      <c r="C41" s="49">
        <v>16345</v>
      </c>
      <c r="D41" s="53">
        <v>2.2532395918999999</v>
      </c>
      <c r="E41" s="44">
        <f>B41-[1]Říjen!$B41</f>
        <v>-2448</v>
      </c>
      <c r="F41" s="71">
        <f t="shared" si="0"/>
        <v>-33.746898263027298</v>
      </c>
      <c r="G41" s="70">
        <f>C41-[1]Říjen!$C41</f>
        <v>-4877</v>
      </c>
      <c r="H41" s="71">
        <f t="shared" si="1"/>
        <v>-29.837870908534718</v>
      </c>
      <c r="I41" s="3" t="s">
        <v>90</v>
      </c>
    </row>
    <row r="42" spans="1:9" x14ac:dyDescent="0.25">
      <c r="A42" s="2" t="s">
        <v>38</v>
      </c>
      <c r="B42" s="49">
        <v>8507</v>
      </c>
      <c r="C42" s="49">
        <v>22426</v>
      </c>
      <c r="D42" s="53">
        <v>2.6361819677999998</v>
      </c>
      <c r="E42" s="44">
        <f>B42-[1]Říjen!$B42</f>
        <v>1013</v>
      </c>
      <c r="F42" s="71">
        <f t="shared" si="0"/>
        <v>11.907840601857295</v>
      </c>
      <c r="G42" s="70">
        <f>C42-[1]Říjen!$C42</f>
        <v>2408</v>
      </c>
      <c r="H42" s="71">
        <f t="shared" si="1"/>
        <v>10.737536787657184</v>
      </c>
      <c r="I42" s="3" t="s">
        <v>91</v>
      </c>
    </row>
    <row r="43" spans="1:9" x14ac:dyDescent="0.25">
      <c r="A43" s="2" t="s">
        <v>39</v>
      </c>
      <c r="B43" s="49">
        <v>50992</v>
      </c>
      <c r="C43" s="49">
        <v>125848</v>
      </c>
      <c r="D43" s="53">
        <v>2.4679949795999998</v>
      </c>
      <c r="E43" s="44">
        <f>B43-[1]Říjen!$B43</f>
        <v>2835</v>
      </c>
      <c r="F43" s="71">
        <f t="shared" si="0"/>
        <v>5.5596956385315348</v>
      </c>
      <c r="G43" s="70">
        <f>C43-[1]Říjen!$C43</f>
        <v>9748</v>
      </c>
      <c r="H43" s="71">
        <f t="shared" si="1"/>
        <v>7.7458521390884245</v>
      </c>
      <c r="I43" s="3" t="s">
        <v>39</v>
      </c>
    </row>
    <row r="44" spans="1:9" x14ac:dyDescent="0.25">
      <c r="A44" s="2" t="s">
        <v>40</v>
      </c>
      <c r="B44" s="49">
        <v>4759</v>
      </c>
      <c r="C44" s="49">
        <v>12397</v>
      </c>
      <c r="D44" s="53">
        <v>2.6049590249999999</v>
      </c>
      <c r="E44" s="44">
        <f>B44-[1]Říjen!$B44</f>
        <v>-961</v>
      </c>
      <c r="F44" s="71">
        <f t="shared" si="0"/>
        <v>-20.193317923933598</v>
      </c>
      <c r="G44" s="70">
        <f>C44-[1]Říjen!$C44</f>
        <v>-2805</v>
      </c>
      <c r="H44" s="71">
        <f t="shared" si="1"/>
        <v>-22.626441881100266</v>
      </c>
      <c r="I44" s="3" t="s">
        <v>92</v>
      </c>
    </row>
    <row r="45" spans="1:9" x14ac:dyDescent="0.25">
      <c r="A45" s="2" t="s">
        <v>41</v>
      </c>
      <c r="B45" s="49">
        <v>3186</v>
      </c>
      <c r="C45" s="49">
        <v>7193</v>
      </c>
      <c r="D45" s="53">
        <v>2.2576898932999998</v>
      </c>
      <c r="E45" s="44">
        <f>B45-[1]Říjen!$B45</f>
        <v>-89</v>
      </c>
      <c r="F45" s="71">
        <f t="shared" si="0"/>
        <v>-2.793471437539234</v>
      </c>
      <c r="G45" s="70">
        <f>C45-[1]Říjen!$C45</f>
        <v>126</v>
      </c>
      <c r="H45" s="71">
        <f t="shared" si="1"/>
        <v>1.7517030446267203</v>
      </c>
      <c r="I45" s="3" t="s">
        <v>93</v>
      </c>
    </row>
    <row r="46" spans="1:9" x14ac:dyDescent="0.25">
      <c r="A46" s="2" t="s">
        <v>42</v>
      </c>
      <c r="B46" s="49">
        <v>6283</v>
      </c>
      <c r="C46" s="49">
        <v>14849</v>
      </c>
      <c r="D46" s="53">
        <v>2.3633614514999999</v>
      </c>
      <c r="E46" s="44">
        <f>B46-[1]Říjen!$B46</f>
        <v>-3036</v>
      </c>
      <c r="F46" s="71">
        <f t="shared" si="0"/>
        <v>-48.320865828425916</v>
      </c>
      <c r="G46" s="70">
        <f>C46-[1]Říjen!$C46</f>
        <v>-6629</v>
      </c>
      <c r="H46" s="71">
        <f t="shared" si="1"/>
        <v>-44.642736884638694</v>
      </c>
      <c r="I46" s="3" t="s">
        <v>94</v>
      </c>
    </row>
    <row r="47" spans="1:9" x14ac:dyDescent="0.25">
      <c r="A47" s="2" t="s">
        <v>43</v>
      </c>
      <c r="B47" s="49">
        <v>35727</v>
      </c>
      <c r="C47" s="49">
        <v>60747</v>
      </c>
      <c r="D47" s="53">
        <v>1.7003106894</v>
      </c>
      <c r="E47" s="44">
        <f>B47-[1]Říjen!$B47</f>
        <v>4221</v>
      </c>
      <c r="F47" s="71">
        <f t="shared" si="0"/>
        <v>11.814594004534387</v>
      </c>
      <c r="G47" s="70">
        <f>C47-[1]Říjen!$C47</f>
        <v>3630</v>
      </c>
      <c r="H47" s="71">
        <f t="shared" si="1"/>
        <v>5.9756037335177048</v>
      </c>
      <c r="I47" s="3" t="s">
        <v>95</v>
      </c>
    </row>
    <row r="48" spans="1:9" x14ac:dyDescent="0.25">
      <c r="A48" s="2" t="s">
        <v>58</v>
      </c>
      <c r="B48" s="49">
        <v>7806</v>
      </c>
      <c r="C48" s="49">
        <v>18577</v>
      </c>
      <c r="D48" s="53">
        <v>2.3798360235999998</v>
      </c>
      <c r="E48" s="44">
        <f>B48-[1]Říjen!$B48</f>
        <v>1142</v>
      </c>
      <c r="F48" s="71">
        <f t="shared" si="0"/>
        <v>14.629771970279274</v>
      </c>
      <c r="G48" s="70">
        <f>C48-[1]Říjen!$C48</f>
        <v>3443</v>
      </c>
      <c r="H48" s="71">
        <f t="shared" si="1"/>
        <v>18.533670668030361</v>
      </c>
      <c r="I48" s="3" t="s">
        <v>96</v>
      </c>
    </row>
    <row r="49" spans="1:9" x14ac:dyDescent="0.25">
      <c r="A49" s="2" t="s">
        <v>44</v>
      </c>
      <c r="B49" s="49">
        <v>11537</v>
      </c>
      <c r="C49" s="49">
        <v>37787</v>
      </c>
      <c r="D49" s="53">
        <v>3.2752882032000001</v>
      </c>
      <c r="E49" s="44">
        <f>B49-[1]Říjen!$B49</f>
        <v>-3693</v>
      </c>
      <c r="F49" s="71">
        <f t="shared" si="0"/>
        <v>-32.010054606916874</v>
      </c>
      <c r="G49" s="70">
        <f>C49-[1]Říjen!$C49</f>
        <v>-11829</v>
      </c>
      <c r="H49" s="71">
        <f t="shared" si="1"/>
        <v>-31.304416862942279</v>
      </c>
      <c r="I49" s="3" t="s">
        <v>97</v>
      </c>
    </row>
    <row r="50" spans="1:9" x14ac:dyDescent="0.25">
      <c r="A50" s="2" t="s">
        <v>45</v>
      </c>
      <c r="B50" s="49">
        <v>11286</v>
      </c>
      <c r="C50" s="49">
        <v>20106</v>
      </c>
      <c r="D50" s="53">
        <v>1.7814992026000001</v>
      </c>
      <c r="E50" s="44">
        <f>B50-[1]Říjen!$B50</f>
        <v>2523</v>
      </c>
      <c r="F50" s="71">
        <f t="shared" si="0"/>
        <v>22.355130249867091</v>
      </c>
      <c r="G50" s="70">
        <f>C50-[1]Říjen!$C50</f>
        <v>1937</v>
      </c>
      <c r="H50" s="71">
        <f t="shared" si="1"/>
        <v>9.6339401173778967</v>
      </c>
      <c r="I50" s="3" t="s">
        <v>98</v>
      </c>
    </row>
    <row r="51" spans="1:9" x14ac:dyDescent="0.25">
      <c r="A51" s="2" t="s">
        <v>46</v>
      </c>
      <c r="B51" s="49">
        <v>26284</v>
      </c>
      <c r="C51" s="49">
        <v>42236</v>
      </c>
      <c r="D51" s="53">
        <v>1.6069091462</v>
      </c>
      <c r="E51" s="44">
        <f>B51-[1]Říjen!$B51</f>
        <v>-3013</v>
      </c>
      <c r="F51" s="71">
        <f t="shared" si="0"/>
        <v>-11.46324760310455</v>
      </c>
      <c r="G51" s="70">
        <f>C51-[1]Říjen!$C51</f>
        <v>-8005</v>
      </c>
      <c r="H51" s="71">
        <f t="shared" si="1"/>
        <v>-18.953025854721091</v>
      </c>
      <c r="I51" s="3" t="s">
        <v>99</v>
      </c>
    </row>
    <row r="52" spans="1:9" x14ac:dyDescent="0.25">
      <c r="A52" s="6" t="s">
        <v>107</v>
      </c>
      <c r="B52" s="49">
        <v>7215</v>
      </c>
      <c r="C52" s="49">
        <v>14992</v>
      </c>
      <c r="D52" s="53">
        <v>2.0778932778999999</v>
      </c>
      <c r="E52" s="44">
        <f>B52-[1]Říjen!$B52</f>
        <v>-64</v>
      </c>
      <c r="F52" s="71">
        <f t="shared" si="0"/>
        <v>-0.88704088704088702</v>
      </c>
      <c r="G52" s="70">
        <f>C52-[1]Říjen!$C52</f>
        <v>-592</v>
      </c>
      <c r="H52" s="71">
        <f t="shared" si="1"/>
        <v>-3.9487726787620065</v>
      </c>
      <c r="I52" s="3" t="s">
        <v>107</v>
      </c>
    </row>
    <row r="53" spans="1:9" x14ac:dyDescent="0.25">
      <c r="A53" s="6" t="s">
        <v>108</v>
      </c>
      <c r="B53" s="49">
        <v>1146</v>
      </c>
      <c r="C53" s="49">
        <v>2402</v>
      </c>
      <c r="D53" s="53">
        <v>2.0959860384</v>
      </c>
      <c r="E53" s="44">
        <f>B53-[1]Říjen!$B53</f>
        <v>131</v>
      </c>
      <c r="F53" s="71">
        <f t="shared" si="0"/>
        <v>11.431064572425829</v>
      </c>
      <c r="G53" s="70">
        <f>C53-[1]Říjen!$C53</f>
        <v>-8</v>
      </c>
      <c r="H53" s="71">
        <f t="shared" si="1"/>
        <v>-0.33305578684429643</v>
      </c>
      <c r="I53" s="3" t="s">
        <v>109</v>
      </c>
    </row>
    <row r="54" spans="1:9" x14ac:dyDescent="0.25">
      <c r="A54" s="3" t="s">
        <v>110</v>
      </c>
      <c r="B54" s="49">
        <v>1545</v>
      </c>
      <c r="C54" s="49">
        <v>3567</v>
      </c>
      <c r="D54" s="53">
        <v>2.3087378640999998</v>
      </c>
      <c r="E54" s="44">
        <f>B54-[1]Říjen!$B54</f>
        <v>173</v>
      </c>
      <c r="F54" s="71">
        <f t="shared" si="0"/>
        <v>11.197411003236246</v>
      </c>
      <c r="G54" s="70">
        <f>C54-[1]Říjen!$C54</f>
        <v>447</v>
      </c>
      <c r="H54" s="71">
        <f t="shared" si="1"/>
        <v>12.531539108494533</v>
      </c>
      <c r="I54" s="3" t="s">
        <v>111</v>
      </c>
    </row>
    <row r="55" spans="1:9" x14ac:dyDescent="0.25">
      <c r="A55" s="7" t="s">
        <v>113</v>
      </c>
      <c r="B55" s="49">
        <v>17500</v>
      </c>
      <c r="C55" s="49">
        <v>36222</v>
      </c>
      <c r="D55" s="53">
        <v>2.0698285714</v>
      </c>
      <c r="E55" s="44">
        <f>B55-[1]Říjen!$B55</f>
        <v>-1438</v>
      </c>
      <c r="F55" s="71">
        <f t="shared" si="0"/>
        <v>-8.2171428571428571</v>
      </c>
      <c r="G55" s="70">
        <f>C55-[1]Říjen!$C55</f>
        <v>-4382</v>
      </c>
      <c r="H55" s="71">
        <f t="shared" si="1"/>
        <v>-12.097620230798963</v>
      </c>
      <c r="I55" s="11" t="s">
        <v>100</v>
      </c>
    </row>
    <row r="56" spans="1:9" x14ac:dyDescent="0.25">
      <c r="A56" s="7" t="s">
        <v>47</v>
      </c>
      <c r="B56" s="49">
        <v>1209</v>
      </c>
      <c r="C56" s="49">
        <v>2833</v>
      </c>
      <c r="D56" s="53">
        <v>2.3432588916000001</v>
      </c>
      <c r="E56" s="44">
        <f>B56-[1]Říjen!$B56</f>
        <v>410</v>
      </c>
      <c r="F56" s="71">
        <f t="shared" si="0"/>
        <v>33.912324234904879</v>
      </c>
      <c r="G56" s="70">
        <f>C56-[1]Říjen!$C56</f>
        <v>792</v>
      </c>
      <c r="H56" s="71">
        <f t="shared" si="1"/>
        <v>27.956230144722909</v>
      </c>
      <c r="I56" s="11" t="s">
        <v>101</v>
      </c>
    </row>
    <row r="57" spans="1:9" x14ac:dyDescent="0.25">
      <c r="A57" s="2" t="s">
        <v>48</v>
      </c>
      <c r="B57" s="49">
        <v>2160</v>
      </c>
      <c r="C57" s="49">
        <v>5096</v>
      </c>
      <c r="D57" s="53">
        <v>2.3592592592999999</v>
      </c>
      <c r="E57" s="44">
        <f>B57-[1]Říjen!$B57</f>
        <v>-367</v>
      </c>
      <c r="F57" s="71">
        <f t="shared" si="0"/>
        <v>-16.99074074074074</v>
      </c>
      <c r="G57" s="70">
        <f>C57-[1]Říjen!$C57</f>
        <v>-1301</v>
      </c>
      <c r="H57" s="71">
        <f t="shared" si="1"/>
        <v>-25.529827315541603</v>
      </c>
      <c r="I57" s="3" t="s">
        <v>102</v>
      </c>
    </row>
    <row r="58" spans="1:9" x14ac:dyDescent="0.25">
      <c r="A58" s="2" t="s">
        <v>49</v>
      </c>
      <c r="B58" s="49">
        <v>5878</v>
      </c>
      <c r="C58" s="49">
        <v>14358</v>
      </c>
      <c r="D58" s="53">
        <v>2.4426675740000001</v>
      </c>
      <c r="E58" s="44">
        <f>B58-[1]Říjen!$B58</f>
        <v>153</v>
      </c>
      <c r="F58" s="71">
        <f t="shared" si="0"/>
        <v>2.6029261653623683</v>
      </c>
      <c r="G58" s="70">
        <f>C58-[1]Říjen!$C58</f>
        <v>-33</v>
      </c>
      <c r="H58" s="71">
        <f t="shared" si="1"/>
        <v>-0.22983702465524447</v>
      </c>
      <c r="I58" s="3" t="s">
        <v>103</v>
      </c>
    </row>
    <row r="59" spans="1:9" x14ac:dyDescent="0.25">
      <c r="A59" s="2" t="s">
        <v>50</v>
      </c>
      <c r="B59" s="49">
        <v>872</v>
      </c>
      <c r="C59" s="49">
        <v>2205</v>
      </c>
      <c r="D59" s="53">
        <v>2.5286697247999999</v>
      </c>
      <c r="E59" s="44">
        <f>B59-[1]Říjen!$B59</f>
        <v>-27</v>
      </c>
      <c r="F59" s="71">
        <f t="shared" si="0"/>
        <v>-3.096330275229358</v>
      </c>
      <c r="G59" s="70">
        <f>C59-[1]Říjen!$C59</f>
        <v>-14</v>
      </c>
      <c r="H59" s="71">
        <f t="shared" si="1"/>
        <v>-0.63492063492063489</v>
      </c>
      <c r="I59" s="3" t="s">
        <v>104</v>
      </c>
    </row>
    <row r="60" spans="1:9" ht="13" thickBot="1" x14ac:dyDescent="0.3">
      <c r="A60" s="2" t="s">
        <v>51</v>
      </c>
      <c r="B60" s="50">
        <v>387</v>
      </c>
      <c r="C60" s="50">
        <v>784</v>
      </c>
      <c r="D60" s="60">
        <v>2.0258397932999999</v>
      </c>
      <c r="E60" s="44">
        <f>B60-[1]Říjen!$B60</f>
        <v>-82</v>
      </c>
      <c r="F60" s="71">
        <f t="shared" si="0"/>
        <v>-21.188630490956072</v>
      </c>
      <c r="G60" s="70">
        <f>C60-[1]Říjen!$C60</f>
        <v>-210</v>
      </c>
      <c r="H60" s="71">
        <f t="shared" si="1"/>
        <v>-26.785714285714285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I64"/>
  <sheetViews>
    <sheetView topLeftCell="A52" workbookViewId="0">
      <selection activeCell="D65" sqref="D65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152</v>
      </c>
      <c r="C1" s="16" t="s">
        <v>153</v>
      </c>
      <c r="D1" s="17" t="s">
        <v>106</v>
      </c>
      <c r="E1" s="17" t="s">
        <v>219</v>
      </c>
      <c r="F1" s="17" t="s">
        <v>220</v>
      </c>
      <c r="G1" s="17" t="s">
        <v>221</v>
      </c>
      <c r="H1" s="17" t="s">
        <v>222</v>
      </c>
      <c r="I1" s="16" t="s">
        <v>54</v>
      </c>
    </row>
    <row r="2" spans="1:9" ht="13" x14ac:dyDescent="0.3">
      <c r="A2" s="18" t="s">
        <v>116</v>
      </c>
      <c r="B2" s="52">
        <v>617306</v>
      </c>
      <c r="C2" s="52">
        <v>1334796</v>
      </c>
      <c r="D2" s="19">
        <v>2.1622922829000002</v>
      </c>
      <c r="E2" s="20">
        <f>B2-[1]Listopad!$B2</f>
        <v>40440</v>
      </c>
      <c r="F2" s="19">
        <f>($E2/$B2)*100</f>
        <v>6.5510459966370007</v>
      </c>
      <c r="G2" s="21">
        <f>C2-[1]Listopad!$C2</f>
        <v>15426</v>
      </c>
      <c r="H2" s="19">
        <f>($G2/$C2)*100</f>
        <v>1.1556822166083807</v>
      </c>
      <c r="I2" s="18" t="s">
        <v>117</v>
      </c>
    </row>
    <row r="3" spans="1:9" ht="13" x14ac:dyDescent="0.3">
      <c r="A3" s="22" t="s">
        <v>0</v>
      </c>
      <c r="B3" s="52">
        <v>125953</v>
      </c>
      <c r="C3" s="52">
        <v>206838</v>
      </c>
      <c r="D3" s="19">
        <v>1.6421839893000001</v>
      </c>
      <c r="E3" s="20">
        <f>B3-[1]Listopad!$B3</f>
        <v>21277</v>
      </c>
      <c r="F3" s="19">
        <f t="shared" ref="F3:F60" si="0">($E3/$B3)*100</f>
        <v>16.892809222487752</v>
      </c>
      <c r="G3" s="21">
        <f>C3-[1]Listopad!$C3</f>
        <v>30547</v>
      </c>
      <c r="H3" s="19">
        <f t="shared" ref="H3:H60" si="1">($G3/$C3)*100</f>
        <v>14.768562836616095</v>
      </c>
      <c r="I3" s="22" t="s">
        <v>55</v>
      </c>
    </row>
    <row r="4" spans="1:9" ht="13" x14ac:dyDescent="0.3">
      <c r="A4" s="22" t="s">
        <v>114</v>
      </c>
      <c r="B4" s="52">
        <v>491353</v>
      </c>
      <c r="C4" s="52">
        <v>1127958</v>
      </c>
      <c r="D4" s="19">
        <v>2.2956163898000002</v>
      </c>
      <c r="E4" s="20">
        <f>B4-[1]Listopad!$B4</f>
        <v>19163</v>
      </c>
      <c r="F4" s="19">
        <f t="shared" si="0"/>
        <v>3.9000474200829141</v>
      </c>
      <c r="G4" s="21">
        <f>C4-[1]Listopad!$C4</f>
        <v>-15121</v>
      </c>
      <c r="H4" s="19">
        <f t="shared" si="1"/>
        <v>-1.3405640990178711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5713</v>
      </c>
      <c r="C6" s="49">
        <v>13009</v>
      </c>
      <c r="D6" s="53">
        <v>2.2770873447</v>
      </c>
      <c r="E6" s="44">
        <f>B6-[1]Listopad!$B6</f>
        <v>-331</v>
      </c>
      <c r="F6" s="71">
        <f t="shared" si="0"/>
        <v>-5.7938036058113074</v>
      </c>
      <c r="G6" s="70">
        <f>C6-[1]Listopad!$C6</f>
        <v>-1798</v>
      </c>
      <c r="H6" s="71">
        <f t="shared" si="1"/>
        <v>-13.821200707202705</v>
      </c>
      <c r="I6" s="3" t="s">
        <v>52</v>
      </c>
    </row>
    <row r="7" spans="1:9" x14ac:dyDescent="0.25">
      <c r="A7" s="2" t="s">
        <v>3</v>
      </c>
      <c r="B7" s="49">
        <v>2099</v>
      </c>
      <c r="C7" s="49">
        <v>4672</v>
      </c>
      <c r="D7" s="53">
        <v>2.2258218199000002</v>
      </c>
      <c r="E7" s="44">
        <f>B7-[1]Listopad!$B7</f>
        <v>-335</v>
      </c>
      <c r="F7" s="71">
        <f t="shared" si="0"/>
        <v>-15.959980943306338</v>
      </c>
      <c r="G7" s="70">
        <f>C7-[1]Listopad!$C7</f>
        <v>-1420</v>
      </c>
      <c r="H7" s="71">
        <f t="shared" si="1"/>
        <v>-30.393835616438359</v>
      </c>
      <c r="I7" s="3" t="s">
        <v>53</v>
      </c>
    </row>
    <row r="8" spans="1:9" x14ac:dyDescent="0.25">
      <c r="A8" s="2" t="s">
        <v>4</v>
      </c>
      <c r="B8" s="49">
        <v>4421</v>
      </c>
      <c r="C8" s="49">
        <v>10014</v>
      </c>
      <c r="D8" s="53">
        <v>2.2650983939999998</v>
      </c>
      <c r="E8" s="44">
        <f>B8-[1]Listopad!$B8</f>
        <v>650</v>
      </c>
      <c r="F8" s="71">
        <f t="shared" si="0"/>
        <v>14.70255598280932</v>
      </c>
      <c r="G8" s="70">
        <f>C8-[1]Listopad!$C8</f>
        <v>108</v>
      </c>
      <c r="H8" s="71">
        <f t="shared" si="1"/>
        <v>1.0784901138406231</v>
      </c>
      <c r="I8" s="3" t="s">
        <v>57</v>
      </c>
    </row>
    <row r="9" spans="1:9" x14ac:dyDescent="0.25">
      <c r="A9" s="2" t="s">
        <v>5</v>
      </c>
      <c r="B9" s="49">
        <v>651</v>
      </c>
      <c r="C9" s="49">
        <v>1515</v>
      </c>
      <c r="D9" s="53">
        <v>2.3271889401000001</v>
      </c>
      <c r="E9" s="44">
        <f>B9-[1]Listopad!$B9</f>
        <v>25</v>
      </c>
      <c r="F9" s="71">
        <f t="shared" si="0"/>
        <v>3.8402457757296471</v>
      </c>
      <c r="G9" s="70">
        <f>C9-[1]Listopad!$C9</f>
        <v>47</v>
      </c>
      <c r="H9" s="71">
        <f t="shared" si="1"/>
        <v>3.1023102310231021</v>
      </c>
      <c r="I9" s="3" t="s">
        <v>59</v>
      </c>
    </row>
    <row r="10" spans="1:9" x14ac:dyDescent="0.25">
      <c r="A10" s="2" t="s">
        <v>6</v>
      </c>
      <c r="B10" s="49">
        <v>4024</v>
      </c>
      <c r="C10" s="49">
        <v>9982</v>
      </c>
      <c r="D10" s="53">
        <v>2.4806163022000001</v>
      </c>
      <c r="E10" s="44">
        <f>B10-[1]Listopad!$B10</f>
        <v>-66</v>
      </c>
      <c r="F10" s="71">
        <f t="shared" si="0"/>
        <v>-1.6401590457256463</v>
      </c>
      <c r="G10" s="70">
        <f>C10-[1]Listopad!$C10</f>
        <v>-749</v>
      </c>
      <c r="H10" s="71">
        <f t="shared" si="1"/>
        <v>-7.5035063113604483</v>
      </c>
      <c r="I10" s="3" t="s">
        <v>60</v>
      </c>
    </row>
    <row r="11" spans="1:9" x14ac:dyDescent="0.25">
      <c r="A11" s="2" t="s">
        <v>7</v>
      </c>
      <c r="B11" s="49">
        <v>18501</v>
      </c>
      <c r="C11" s="49">
        <v>44081</v>
      </c>
      <c r="D11" s="53">
        <v>2.3826279660999998</v>
      </c>
      <c r="E11" s="44">
        <f>B11-[1]Listopad!$B11</f>
        <v>1745</v>
      </c>
      <c r="F11" s="71">
        <f t="shared" si="0"/>
        <v>9.4319225987784439</v>
      </c>
      <c r="G11" s="70">
        <f>C11-[1]Listopad!$C11</f>
        <v>2631</v>
      </c>
      <c r="H11" s="71">
        <f t="shared" si="1"/>
        <v>5.9685578820807148</v>
      </c>
      <c r="I11" s="3" t="s">
        <v>61</v>
      </c>
    </row>
    <row r="12" spans="1:9" x14ac:dyDescent="0.25">
      <c r="A12" s="2" t="s">
        <v>8</v>
      </c>
      <c r="B12" s="49">
        <v>3229</v>
      </c>
      <c r="C12" s="49">
        <v>7775</v>
      </c>
      <c r="D12" s="53">
        <v>2.4078662124000001</v>
      </c>
      <c r="E12" s="44">
        <f>B12-[1]Listopad!$B12</f>
        <v>524</v>
      </c>
      <c r="F12" s="71">
        <f t="shared" si="0"/>
        <v>16.227934344998452</v>
      </c>
      <c r="G12" s="70">
        <f>C12-[1]Listopad!$C12</f>
        <v>1825</v>
      </c>
      <c r="H12" s="71">
        <f t="shared" si="1"/>
        <v>23.472668810289392</v>
      </c>
      <c r="I12" s="3" t="s">
        <v>62</v>
      </c>
    </row>
    <row r="13" spans="1:9" x14ac:dyDescent="0.25">
      <c r="A13" s="2" t="s">
        <v>9</v>
      </c>
      <c r="B13" s="49">
        <v>4737</v>
      </c>
      <c r="C13" s="49">
        <v>11815</v>
      </c>
      <c r="D13" s="53">
        <v>2.4941946380000002</v>
      </c>
      <c r="E13" s="44">
        <f>B13-[1]Listopad!$B13</f>
        <v>514</v>
      </c>
      <c r="F13" s="71">
        <f t="shared" si="0"/>
        <v>10.850749419463796</v>
      </c>
      <c r="G13" s="70">
        <f>C13-[1]Listopad!$C13</f>
        <v>702</v>
      </c>
      <c r="H13" s="71">
        <f t="shared" si="1"/>
        <v>5.941599661447313</v>
      </c>
      <c r="I13" s="3" t="s">
        <v>63</v>
      </c>
    </row>
    <row r="14" spans="1:9" x14ac:dyDescent="0.25">
      <c r="A14" s="2" t="s">
        <v>10</v>
      </c>
      <c r="B14" s="49">
        <v>178</v>
      </c>
      <c r="C14" s="49">
        <v>402</v>
      </c>
      <c r="D14" s="53">
        <v>2.2584269663000001</v>
      </c>
      <c r="E14" s="44">
        <f>B14-[1]Listopad!$B14</f>
        <v>-240</v>
      </c>
      <c r="F14" s="71">
        <f t="shared" si="0"/>
        <v>-134.83146067415731</v>
      </c>
      <c r="G14" s="70">
        <f>C14-[1]Listopad!$C14</f>
        <v>-604</v>
      </c>
      <c r="H14" s="71">
        <f t="shared" si="1"/>
        <v>-150.24875621890547</v>
      </c>
      <c r="I14" s="3" t="s">
        <v>64</v>
      </c>
    </row>
    <row r="15" spans="1:9" x14ac:dyDescent="0.25">
      <c r="A15" s="2" t="s">
        <v>11</v>
      </c>
      <c r="B15" s="49">
        <v>26668</v>
      </c>
      <c r="C15" s="49">
        <v>70038</v>
      </c>
      <c r="D15" s="53">
        <v>2.6262936852999998</v>
      </c>
      <c r="E15" s="44">
        <f>B15-[1]Listopad!$B15</f>
        <v>1732</v>
      </c>
      <c r="F15" s="71">
        <f t="shared" si="0"/>
        <v>6.4946752662366878</v>
      </c>
      <c r="G15" s="70">
        <f>C15-[1]Listopad!$C15</f>
        <v>2008</v>
      </c>
      <c r="H15" s="71">
        <f t="shared" si="1"/>
        <v>2.8670150489734145</v>
      </c>
      <c r="I15" s="3" t="s">
        <v>65</v>
      </c>
    </row>
    <row r="16" spans="1:9" x14ac:dyDescent="0.25">
      <c r="A16" s="2" t="s">
        <v>13</v>
      </c>
      <c r="B16" s="49">
        <v>613</v>
      </c>
      <c r="C16" s="49">
        <v>1455</v>
      </c>
      <c r="D16" s="53">
        <v>2.3735725938000001</v>
      </c>
      <c r="E16" s="44">
        <f>B16-[1]Listopad!$B16</f>
        <v>243</v>
      </c>
      <c r="F16" s="71">
        <f t="shared" si="0"/>
        <v>39.641109298531809</v>
      </c>
      <c r="G16" s="70">
        <f>C16-[1]Listopad!$C16</f>
        <v>462</v>
      </c>
      <c r="H16" s="71">
        <f t="shared" si="1"/>
        <v>31.752577319587626</v>
      </c>
      <c r="I16" s="3" t="s">
        <v>67</v>
      </c>
    </row>
    <row r="17" spans="1:9" x14ac:dyDescent="0.25">
      <c r="A17" s="2" t="s">
        <v>14</v>
      </c>
      <c r="B17" s="49">
        <v>1446</v>
      </c>
      <c r="C17" s="49">
        <v>2950</v>
      </c>
      <c r="D17" s="53">
        <v>2.0401106500999999</v>
      </c>
      <c r="E17" s="44">
        <f>B17-[1]Listopad!$B17</f>
        <v>264</v>
      </c>
      <c r="F17" s="71">
        <f t="shared" si="0"/>
        <v>18.257261410788381</v>
      </c>
      <c r="G17" s="70">
        <f>C17-[1]Listopad!$C17</f>
        <v>25</v>
      </c>
      <c r="H17" s="71">
        <f t="shared" si="1"/>
        <v>0.84745762711864403</v>
      </c>
      <c r="I17" s="3" t="s">
        <v>68</v>
      </c>
    </row>
    <row r="18" spans="1:9" x14ac:dyDescent="0.25">
      <c r="A18" s="2" t="s">
        <v>15</v>
      </c>
      <c r="B18" s="49">
        <v>935</v>
      </c>
      <c r="C18" s="49">
        <v>1988</v>
      </c>
      <c r="D18" s="53">
        <v>2.1262032085999998</v>
      </c>
      <c r="E18" s="44">
        <f>B18-[1]Listopad!$B18</f>
        <v>58</v>
      </c>
      <c r="F18" s="71">
        <f t="shared" si="0"/>
        <v>6.2032085561497325</v>
      </c>
      <c r="G18" s="70">
        <f>C18-[1]Listopad!$C18</f>
        <v>120</v>
      </c>
      <c r="H18" s="71">
        <f t="shared" si="1"/>
        <v>6.0362173038229372</v>
      </c>
      <c r="I18" s="3" t="s">
        <v>69</v>
      </c>
    </row>
    <row r="19" spans="1:9" x14ac:dyDescent="0.25">
      <c r="A19" s="2" t="s">
        <v>16</v>
      </c>
      <c r="B19" s="49">
        <v>237</v>
      </c>
      <c r="C19" s="49">
        <v>509</v>
      </c>
      <c r="D19" s="53">
        <v>2.1476793248999999</v>
      </c>
      <c r="E19" s="44">
        <f>B19-[1]Listopad!$B19</f>
        <v>-1</v>
      </c>
      <c r="F19" s="71">
        <f t="shared" si="0"/>
        <v>-0.42194092827004215</v>
      </c>
      <c r="G19" s="70">
        <f>C19-[1]Listopad!$C19</f>
        <v>-29</v>
      </c>
      <c r="H19" s="71">
        <f t="shared" si="1"/>
        <v>-5.6974459724950881</v>
      </c>
      <c r="I19" s="3" t="s">
        <v>70</v>
      </c>
    </row>
    <row r="20" spans="1:9" x14ac:dyDescent="0.25">
      <c r="A20" s="2" t="s">
        <v>17</v>
      </c>
      <c r="B20" s="49">
        <v>48</v>
      </c>
      <c r="C20" s="49">
        <v>98</v>
      </c>
      <c r="D20" s="53">
        <v>2.0416666666999999</v>
      </c>
      <c r="E20" s="44">
        <f>B20-[1]Listopad!$B20</f>
        <v>-11</v>
      </c>
      <c r="F20" s="71">
        <f t="shared" si="0"/>
        <v>-22.916666666666664</v>
      </c>
      <c r="G20" s="70">
        <f>C20-[1]Listopad!$C20</f>
        <v>-32</v>
      </c>
      <c r="H20" s="71">
        <f t="shared" si="1"/>
        <v>-32.653061224489797</v>
      </c>
      <c r="I20" s="3" t="s">
        <v>71</v>
      </c>
    </row>
    <row r="21" spans="1:9" x14ac:dyDescent="0.25">
      <c r="A21" s="2" t="s">
        <v>18</v>
      </c>
      <c r="B21" s="49">
        <v>9057</v>
      </c>
      <c r="C21" s="49">
        <v>18016</v>
      </c>
      <c r="D21" s="53">
        <v>1.9891796400999999</v>
      </c>
      <c r="E21" s="44">
        <f>B21-[1]Listopad!$B21</f>
        <v>188</v>
      </c>
      <c r="F21" s="71">
        <f t="shared" si="0"/>
        <v>2.075742519598101</v>
      </c>
      <c r="G21" s="70">
        <f>C21-[1]Listopad!$C21</f>
        <v>-120</v>
      </c>
      <c r="H21" s="71">
        <f t="shared" si="1"/>
        <v>-0.6660746003552398</v>
      </c>
      <c r="I21" s="3" t="s">
        <v>72</v>
      </c>
    </row>
    <row r="22" spans="1:9" x14ac:dyDescent="0.25">
      <c r="A22" s="2" t="s">
        <v>19</v>
      </c>
      <c r="B22" s="49">
        <v>363</v>
      </c>
      <c r="C22" s="49">
        <v>1245</v>
      </c>
      <c r="D22" s="53">
        <v>3.4297520660999998</v>
      </c>
      <c r="E22" s="44">
        <f>B22-[1]Listopad!$B22</f>
        <v>173</v>
      </c>
      <c r="F22" s="71">
        <f t="shared" si="0"/>
        <v>47.658402203856745</v>
      </c>
      <c r="G22" s="70">
        <f>C22-[1]Listopad!$C22</f>
        <v>727</v>
      </c>
      <c r="H22" s="71">
        <f t="shared" si="1"/>
        <v>58.393574297188756</v>
      </c>
      <c r="I22" s="3" t="s">
        <v>19</v>
      </c>
    </row>
    <row r="23" spans="1:9" x14ac:dyDescent="0.25">
      <c r="A23" s="2" t="s">
        <v>20</v>
      </c>
      <c r="B23" s="49">
        <v>63936</v>
      </c>
      <c r="C23" s="49">
        <v>136406</v>
      </c>
      <c r="D23" s="53">
        <v>2.1334772272000002</v>
      </c>
      <c r="E23" s="44">
        <f>B23-[1]Listopad!$B23</f>
        <v>9560</v>
      </c>
      <c r="F23" s="71">
        <f t="shared" si="0"/>
        <v>14.952452452452453</v>
      </c>
      <c r="G23" s="70">
        <f>C23-[1]Listopad!$C23</f>
        <v>17047</v>
      </c>
      <c r="H23" s="71">
        <f t="shared" si="1"/>
        <v>12.497250854068003</v>
      </c>
      <c r="I23" s="3" t="s">
        <v>73</v>
      </c>
    </row>
    <row r="24" spans="1:9" x14ac:dyDescent="0.25">
      <c r="A24" s="2" t="s">
        <v>21</v>
      </c>
      <c r="B24" s="49">
        <v>11187</v>
      </c>
      <c r="C24" s="49">
        <v>26323</v>
      </c>
      <c r="D24" s="53">
        <v>2.3529990167000001</v>
      </c>
      <c r="E24" s="44">
        <f>B24-[1]Listopad!$B24</f>
        <v>-884</v>
      </c>
      <c r="F24" s="71">
        <f t="shared" si="0"/>
        <v>-7.9020291409671941</v>
      </c>
      <c r="G24" s="70">
        <f>C24-[1]Listopad!$C24</f>
        <v>-3162</v>
      </c>
      <c r="H24" s="71">
        <f t="shared" si="1"/>
        <v>-12.012308627436083</v>
      </c>
      <c r="I24" s="3" t="s">
        <v>83</v>
      </c>
    </row>
    <row r="25" spans="1:9" x14ac:dyDescent="0.25">
      <c r="A25" s="2" t="s">
        <v>22</v>
      </c>
      <c r="B25" s="49">
        <v>4844</v>
      </c>
      <c r="C25" s="49">
        <v>12032</v>
      </c>
      <c r="D25" s="53">
        <v>2.4838976053000001</v>
      </c>
      <c r="E25" s="44">
        <f>B25-[1]Listopad!$B25</f>
        <v>-339</v>
      </c>
      <c r="F25" s="71">
        <f t="shared" si="0"/>
        <v>-6.9983484723369109</v>
      </c>
      <c r="G25" s="70">
        <f>C25-[1]Listopad!$C25</f>
        <v>-1748</v>
      </c>
      <c r="H25" s="71">
        <f t="shared" si="1"/>
        <v>-14.527925531914892</v>
      </c>
      <c r="I25" s="3" t="s">
        <v>74</v>
      </c>
    </row>
    <row r="26" spans="1:9" x14ac:dyDescent="0.25">
      <c r="A26" s="2" t="s">
        <v>23</v>
      </c>
      <c r="B26" s="49">
        <v>15165</v>
      </c>
      <c r="C26" s="49">
        <v>29811</v>
      </c>
      <c r="D26" s="53">
        <v>1.965776459</v>
      </c>
      <c r="E26" s="44">
        <f>B26-[1]Listopad!$B26</f>
        <v>671</v>
      </c>
      <c r="F26" s="71">
        <f t="shared" si="0"/>
        <v>4.4246620507748098</v>
      </c>
      <c r="G26" s="70">
        <f>C26-[1]Listopad!$C26</f>
        <v>2067</v>
      </c>
      <c r="H26" s="71">
        <f t="shared" si="1"/>
        <v>6.9336821978464327</v>
      </c>
      <c r="I26" s="3" t="s">
        <v>75</v>
      </c>
    </row>
    <row r="27" spans="1:9" x14ac:dyDescent="0.25">
      <c r="A27" s="2" t="s">
        <v>24</v>
      </c>
      <c r="B27" s="49">
        <v>2699</v>
      </c>
      <c r="C27" s="49">
        <v>7088</v>
      </c>
      <c r="D27" s="53">
        <v>2.6261578362</v>
      </c>
      <c r="E27" s="44">
        <f>B27-[1]Listopad!$B27</f>
        <v>72</v>
      </c>
      <c r="F27" s="71">
        <f t="shared" si="0"/>
        <v>2.667654686921082</v>
      </c>
      <c r="G27" s="70">
        <f>C27-[1]Listopad!$C27</f>
        <v>313</v>
      </c>
      <c r="H27" s="71">
        <f t="shared" si="1"/>
        <v>4.4159142212189622</v>
      </c>
      <c r="I27" s="3" t="s">
        <v>76</v>
      </c>
    </row>
    <row r="28" spans="1:9" x14ac:dyDescent="0.25">
      <c r="A28" s="2" t="s">
        <v>25</v>
      </c>
      <c r="B28" s="49">
        <v>12704</v>
      </c>
      <c r="C28" s="49">
        <v>23479</v>
      </c>
      <c r="D28" s="53">
        <v>1.8481580605000001</v>
      </c>
      <c r="E28" s="44">
        <f>B28-[1]Listopad!$B28</f>
        <v>1653</v>
      </c>
      <c r="F28" s="71">
        <f t="shared" si="0"/>
        <v>13.011649874055415</v>
      </c>
      <c r="G28" s="70">
        <f>C28-[1]Listopad!$C28</f>
        <v>2323</v>
      </c>
      <c r="H28" s="71">
        <f t="shared" si="1"/>
        <v>9.8939477831253466</v>
      </c>
      <c r="I28" s="3" t="s">
        <v>77</v>
      </c>
    </row>
    <row r="29" spans="1:9" x14ac:dyDescent="0.25">
      <c r="A29" s="2" t="s">
        <v>26</v>
      </c>
      <c r="B29" s="49">
        <v>6314</v>
      </c>
      <c r="C29" s="49">
        <v>13246</v>
      </c>
      <c r="D29" s="53">
        <v>2.0978777320000002</v>
      </c>
      <c r="E29" s="44">
        <f>B29-[1]Listopad!$B29</f>
        <v>-1861</v>
      </c>
      <c r="F29" s="71">
        <f t="shared" si="0"/>
        <v>-29.474184352233134</v>
      </c>
      <c r="G29" s="70">
        <f>C29-[1]Listopad!$C29</f>
        <v>-2596</v>
      </c>
      <c r="H29" s="71">
        <f t="shared" si="1"/>
        <v>-19.598369319039712</v>
      </c>
      <c r="I29" s="3" t="s">
        <v>78</v>
      </c>
    </row>
    <row r="30" spans="1:9" x14ac:dyDescent="0.25">
      <c r="A30" s="2" t="s">
        <v>27</v>
      </c>
      <c r="B30" s="49">
        <v>29191</v>
      </c>
      <c r="C30" s="49">
        <v>103452</v>
      </c>
      <c r="D30" s="53">
        <v>3.5439690316000001</v>
      </c>
      <c r="E30" s="44">
        <f>B30-[1]Listopad!$B30</f>
        <v>-5258</v>
      </c>
      <c r="F30" s="71">
        <f t="shared" si="0"/>
        <v>-18.012401082525436</v>
      </c>
      <c r="G30" s="70">
        <f>C30-[1]Listopad!$C30</f>
        <v>-33325</v>
      </c>
      <c r="H30" s="71">
        <f t="shared" si="1"/>
        <v>-32.21300699841472</v>
      </c>
      <c r="I30" s="3" t="s">
        <v>79</v>
      </c>
    </row>
    <row r="31" spans="1:9" x14ac:dyDescent="0.25">
      <c r="A31" s="2" t="s">
        <v>28</v>
      </c>
      <c r="B31" s="49">
        <v>3565</v>
      </c>
      <c r="C31" s="49">
        <v>9643</v>
      </c>
      <c r="D31" s="53">
        <v>2.7049088359</v>
      </c>
      <c r="E31" s="44">
        <f>B31-[1]Listopad!$B31</f>
        <v>477</v>
      </c>
      <c r="F31" s="71">
        <f t="shared" si="0"/>
        <v>13.380084151472651</v>
      </c>
      <c r="G31" s="70">
        <f>C31-[1]Listopad!$C31</f>
        <v>671</v>
      </c>
      <c r="H31" s="71">
        <f t="shared" si="1"/>
        <v>6.9584154308825061</v>
      </c>
      <c r="I31" s="3" t="s">
        <v>80</v>
      </c>
    </row>
    <row r="32" spans="1:9" x14ac:dyDescent="0.25">
      <c r="A32" s="2" t="s">
        <v>29</v>
      </c>
      <c r="B32" s="49">
        <v>29912</v>
      </c>
      <c r="C32" s="49">
        <v>52665</v>
      </c>
      <c r="D32" s="53">
        <v>1.7606646161999999</v>
      </c>
      <c r="E32" s="44">
        <f>B32-[1]Listopad!$B32</f>
        <v>2978</v>
      </c>
      <c r="F32" s="71">
        <f t="shared" si="0"/>
        <v>9.9558705536239636</v>
      </c>
      <c r="G32" s="70">
        <f>C32-[1]Listopad!$C32</f>
        <v>3100</v>
      </c>
      <c r="H32" s="71">
        <f t="shared" si="1"/>
        <v>5.8862622234880844</v>
      </c>
      <c r="I32" s="3" t="s">
        <v>81</v>
      </c>
    </row>
    <row r="33" spans="1:9" x14ac:dyDescent="0.25">
      <c r="A33" s="2" t="s">
        <v>30</v>
      </c>
      <c r="B33" s="49">
        <v>1519</v>
      </c>
      <c r="C33" s="49">
        <v>3173</v>
      </c>
      <c r="D33" s="53">
        <v>2.0888742593999998</v>
      </c>
      <c r="E33" s="44">
        <f>B33-[1]Listopad!$B33</f>
        <v>-88</v>
      </c>
      <c r="F33" s="71">
        <f t="shared" si="0"/>
        <v>-5.7932850559578668</v>
      </c>
      <c r="G33" s="70">
        <f>C33-[1]Listopad!$C33</f>
        <v>-349</v>
      </c>
      <c r="H33" s="71">
        <f t="shared" si="1"/>
        <v>-10.99905452253388</v>
      </c>
      <c r="I33" s="3" t="s">
        <v>82</v>
      </c>
    </row>
    <row r="34" spans="1:9" x14ac:dyDescent="0.25">
      <c r="A34" s="4" t="s">
        <v>31</v>
      </c>
      <c r="B34" s="49">
        <v>39042</v>
      </c>
      <c r="C34" s="49">
        <v>94881</v>
      </c>
      <c r="D34" s="53">
        <v>2.4302289842000002</v>
      </c>
      <c r="E34" s="44">
        <f>B34-[1]Listopad!$B34</f>
        <v>3130</v>
      </c>
      <c r="F34" s="71">
        <f t="shared" si="0"/>
        <v>8.0170073254443928</v>
      </c>
      <c r="G34" s="70">
        <f>C34-[1]Listopad!$C34</f>
        <v>3853</v>
      </c>
      <c r="H34" s="71">
        <f t="shared" si="1"/>
        <v>4.0608762555200721</v>
      </c>
      <c r="I34" s="3" t="s">
        <v>84</v>
      </c>
    </row>
    <row r="35" spans="1:9" x14ac:dyDescent="0.25">
      <c r="A35" s="2" t="s">
        <v>12</v>
      </c>
      <c r="B35" s="49">
        <v>2843</v>
      </c>
      <c r="C35" s="49">
        <v>7623</v>
      </c>
      <c r="D35" s="53">
        <v>2.6813225466000001</v>
      </c>
      <c r="E35" s="44">
        <f>B35-[1]Listopad!$B35</f>
        <v>-871</v>
      </c>
      <c r="F35" s="71">
        <f t="shared" si="0"/>
        <v>-30.63665142455153</v>
      </c>
      <c r="G35" s="70">
        <f>C35-[1]Listopad!$C35</f>
        <v>-2378</v>
      </c>
      <c r="H35" s="71">
        <f t="shared" si="1"/>
        <v>-31.195067558703922</v>
      </c>
      <c r="I35" s="3" t="s">
        <v>66</v>
      </c>
    </row>
    <row r="36" spans="1:9" x14ac:dyDescent="0.25">
      <c r="A36" s="2" t="s">
        <v>32</v>
      </c>
      <c r="B36" s="49">
        <v>16448</v>
      </c>
      <c r="C36" s="49">
        <v>42887</v>
      </c>
      <c r="D36" s="53">
        <v>2.6074294747</v>
      </c>
      <c r="E36" s="44">
        <f>B36-[1]Listopad!$B36</f>
        <v>2344</v>
      </c>
      <c r="F36" s="71">
        <f t="shared" si="0"/>
        <v>14.250972762645914</v>
      </c>
      <c r="G36" s="70">
        <f>C36-[1]Listopad!$C36</f>
        <v>5105</v>
      </c>
      <c r="H36" s="71">
        <f t="shared" si="1"/>
        <v>11.903373982791988</v>
      </c>
      <c r="I36" s="3" t="s">
        <v>85</v>
      </c>
    </row>
    <row r="37" spans="1:9" x14ac:dyDescent="0.25">
      <c r="A37" s="2" t="s">
        <v>33</v>
      </c>
      <c r="B37" s="49">
        <v>8022</v>
      </c>
      <c r="C37" s="49">
        <v>20443</v>
      </c>
      <c r="D37" s="53">
        <v>2.5483669908</v>
      </c>
      <c r="E37" s="44">
        <f>B37-[1]Listopad!$B37</f>
        <v>-268</v>
      </c>
      <c r="F37" s="71">
        <f t="shared" si="0"/>
        <v>-3.3408127648965342</v>
      </c>
      <c r="G37" s="70">
        <f>C37-[1]Listopad!$C37</f>
        <v>-1713</v>
      </c>
      <c r="H37" s="71">
        <f t="shared" si="1"/>
        <v>-8.3793963703957353</v>
      </c>
      <c r="I37" s="3" t="s">
        <v>86</v>
      </c>
    </row>
    <row r="38" spans="1:9" x14ac:dyDescent="0.25">
      <c r="A38" s="2" t="s">
        <v>34</v>
      </c>
      <c r="B38" s="49">
        <v>5298</v>
      </c>
      <c r="C38" s="49">
        <v>11761</v>
      </c>
      <c r="D38" s="53">
        <v>2.2198942997</v>
      </c>
      <c r="E38" s="44">
        <f>B38-[1]Listopad!$B38</f>
        <v>189</v>
      </c>
      <c r="F38" s="71">
        <f t="shared" si="0"/>
        <v>3.5673839184597962</v>
      </c>
      <c r="G38" s="70">
        <f>C38-[1]Listopad!$C38</f>
        <v>187</v>
      </c>
      <c r="H38" s="71">
        <f t="shared" si="1"/>
        <v>1.5900008502678344</v>
      </c>
      <c r="I38" s="3" t="s">
        <v>87</v>
      </c>
    </row>
    <row r="39" spans="1:9" x14ac:dyDescent="0.25">
      <c r="A39" s="2" t="s">
        <v>35</v>
      </c>
      <c r="B39" s="49">
        <v>4505</v>
      </c>
      <c r="C39" s="49">
        <v>10037</v>
      </c>
      <c r="D39" s="53">
        <v>2.2279689234000002</v>
      </c>
      <c r="E39" s="44">
        <f>B39-[1]Listopad!$B39</f>
        <v>-1689</v>
      </c>
      <c r="F39" s="71">
        <f t="shared" si="0"/>
        <v>-37.491675915649282</v>
      </c>
      <c r="G39" s="70">
        <f>C39-[1]Listopad!$C39</f>
        <v>-5755</v>
      </c>
      <c r="H39" s="71">
        <f t="shared" si="1"/>
        <v>-57.337849955165886</v>
      </c>
      <c r="I39" s="3" t="s">
        <v>88</v>
      </c>
    </row>
    <row r="40" spans="1:9" x14ac:dyDescent="0.25">
      <c r="A40" s="2" t="s">
        <v>36</v>
      </c>
      <c r="B40" s="49">
        <v>11292</v>
      </c>
      <c r="C40" s="49">
        <v>23487</v>
      </c>
      <c r="D40" s="53">
        <v>2.0799681190000001</v>
      </c>
      <c r="E40" s="44">
        <f>B40-[1]Listopad!$B40</f>
        <v>3781</v>
      </c>
      <c r="F40" s="71">
        <f t="shared" si="0"/>
        <v>33.483882394615655</v>
      </c>
      <c r="G40" s="70">
        <f>C40-[1]Listopad!$C40</f>
        <v>6067</v>
      </c>
      <c r="H40" s="71">
        <f t="shared" si="1"/>
        <v>25.831310937965686</v>
      </c>
      <c r="I40" s="3" t="s">
        <v>89</v>
      </c>
    </row>
    <row r="41" spans="1:9" x14ac:dyDescent="0.25">
      <c r="A41" s="2" t="s">
        <v>37</v>
      </c>
      <c r="B41" s="49">
        <v>6564</v>
      </c>
      <c r="C41" s="49">
        <v>14887</v>
      </c>
      <c r="D41" s="53">
        <v>2.2679768434000001</v>
      </c>
      <c r="E41" s="44">
        <f>B41-[1]Listopad!$B41</f>
        <v>-1913</v>
      </c>
      <c r="F41" s="71">
        <f t="shared" si="0"/>
        <v>-29.143814747105424</v>
      </c>
      <c r="G41" s="70">
        <f>C41-[1]Listopad!$C41</f>
        <v>-4108</v>
      </c>
      <c r="H41" s="71">
        <f t="shared" si="1"/>
        <v>-27.594545576677636</v>
      </c>
      <c r="I41" s="3" t="s">
        <v>90</v>
      </c>
    </row>
    <row r="42" spans="1:9" x14ac:dyDescent="0.25">
      <c r="A42" s="2" t="s">
        <v>38</v>
      </c>
      <c r="B42" s="49">
        <v>3791</v>
      </c>
      <c r="C42" s="49">
        <v>9460</v>
      </c>
      <c r="D42" s="53">
        <v>2.4953838036999998</v>
      </c>
      <c r="E42" s="44">
        <f>B42-[1]Listopad!$B42</f>
        <v>253</v>
      </c>
      <c r="F42" s="71">
        <f t="shared" si="0"/>
        <v>6.6737008704827225</v>
      </c>
      <c r="G42" s="70">
        <f>C42-[1]Listopad!$C42</f>
        <v>463</v>
      </c>
      <c r="H42" s="71">
        <f t="shared" si="1"/>
        <v>4.8942917547568712</v>
      </c>
      <c r="I42" s="3" t="s">
        <v>91</v>
      </c>
    </row>
    <row r="43" spans="1:9" x14ac:dyDescent="0.25">
      <c r="A43" s="2" t="s">
        <v>39</v>
      </c>
      <c r="B43" s="49">
        <v>28558</v>
      </c>
      <c r="C43" s="49">
        <v>68195</v>
      </c>
      <c r="D43" s="53">
        <v>2.3879473351999998</v>
      </c>
      <c r="E43" s="44">
        <f>B43-[1]Listopad!$B43</f>
        <v>778</v>
      </c>
      <c r="F43" s="71">
        <f t="shared" si="0"/>
        <v>2.7242804117935431</v>
      </c>
      <c r="G43" s="70">
        <f>C43-[1]Listopad!$C43</f>
        <v>1752</v>
      </c>
      <c r="H43" s="71">
        <f t="shared" si="1"/>
        <v>2.5691033066940392</v>
      </c>
      <c r="I43" s="3" t="s">
        <v>39</v>
      </c>
    </row>
    <row r="44" spans="1:9" x14ac:dyDescent="0.25">
      <c r="A44" s="2" t="s">
        <v>40</v>
      </c>
      <c r="B44" s="49">
        <v>2959</v>
      </c>
      <c r="C44" s="49">
        <v>8020</v>
      </c>
      <c r="D44" s="53">
        <v>2.7103751266999998</v>
      </c>
      <c r="E44" s="44">
        <f>B44-[1]Listopad!$B44</f>
        <v>-392</v>
      </c>
      <c r="F44" s="71">
        <f t="shared" si="0"/>
        <v>-13.247718823927002</v>
      </c>
      <c r="G44" s="70">
        <f>C44-[1]Listopad!$C44</f>
        <v>-289</v>
      </c>
      <c r="H44" s="71">
        <f t="shared" si="1"/>
        <v>-3.6034912718204493</v>
      </c>
      <c r="I44" s="3" t="s">
        <v>92</v>
      </c>
    </row>
    <row r="45" spans="1:9" x14ac:dyDescent="0.25">
      <c r="A45" s="2" t="s">
        <v>41</v>
      </c>
      <c r="B45" s="49">
        <v>2188</v>
      </c>
      <c r="C45" s="49">
        <v>5290</v>
      </c>
      <c r="D45" s="53">
        <v>2.4177330896</v>
      </c>
      <c r="E45" s="44">
        <f>B45-[1]Listopad!$B45</f>
        <v>-332</v>
      </c>
      <c r="F45" s="71">
        <f t="shared" si="0"/>
        <v>-15.173674588665447</v>
      </c>
      <c r="G45" s="70">
        <f>C45-[1]Listopad!$C45</f>
        <v>-527</v>
      </c>
      <c r="H45" s="71">
        <f t="shared" si="1"/>
        <v>-9.9621928166351612</v>
      </c>
      <c r="I45" s="3" t="s">
        <v>93</v>
      </c>
    </row>
    <row r="46" spans="1:9" x14ac:dyDescent="0.25">
      <c r="A46" s="2" t="s">
        <v>42</v>
      </c>
      <c r="B46" s="49">
        <v>3768</v>
      </c>
      <c r="C46" s="49">
        <v>8999</v>
      </c>
      <c r="D46" s="53">
        <v>2.3882696390999998</v>
      </c>
      <c r="E46" s="44">
        <f>B46-[1]Listopad!$B46</f>
        <v>-1810</v>
      </c>
      <c r="F46" s="71">
        <f t="shared" si="0"/>
        <v>-48.036093418259021</v>
      </c>
      <c r="G46" s="70">
        <f>C46-[1]Listopad!$C46</f>
        <v>-3795</v>
      </c>
      <c r="H46" s="71">
        <f t="shared" si="1"/>
        <v>-42.171352372485835</v>
      </c>
      <c r="I46" s="3" t="s">
        <v>94</v>
      </c>
    </row>
    <row r="47" spans="1:9" x14ac:dyDescent="0.25">
      <c r="A47" s="2" t="s">
        <v>43</v>
      </c>
      <c r="B47" s="49">
        <v>22885</v>
      </c>
      <c r="C47" s="49">
        <v>36014</v>
      </c>
      <c r="D47" s="53">
        <v>1.5736945598000001</v>
      </c>
      <c r="E47" s="44">
        <f>B47-[1]Listopad!$B47</f>
        <v>6189</v>
      </c>
      <c r="F47" s="71">
        <f t="shared" si="0"/>
        <v>27.043915228315491</v>
      </c>
      <c r="G47" s="70">
        <f>C47-[1]Listopad!$C47</f>
        <v>6827</v>
      </c>
      <c r="H47" s="71">
        <f t="shared" si="1"/>
        <v>18.956516910090521</v>
      </c>
      <c r="I47" s="3" t="s">
        <v>95</v>
      </c>
    </row>
    <row r="48" spans="1:9" x14ac:dyDescent="0.25">
      <c r="A48" s="2" t="s">
        <v>58</v>
      </c>
      <c r="B48" s="49">
        <v>5076</v>
      </c>
      <c r="C48" s="49">
        <v>11545</v>
      </c>
      <c r="D48" s="53">
        <v>2.2744286840000001</v>
      </c>
      <c r="E48" s="44">
        <f>B48-[1]Listopad!$B48</f>
        <v>1063</v>
      </c>
      <c r="F48" s="71">
        <f t="shared" si="0"/>
        <v>20.941686367218281</v>
      </c>
      <c r="G48" s="70">
        <f>C48-[1]Listopad!$C48</f>
        <v>2021</v>
      </c>
      <c r="H48" s="71">
        <f t="shared" si="1"/>
        <v>17.50541359896059</v>
      </c>
      <c r="I48" s="3" t="s">
        <v>96</v>
      </c>
    </row>
    <row r="49" spans="1:9" x14ac:dyDescent="0.25">
      <c r="A49" s="2" t="s">
        <v>44</v>
      </c>
      <c r="B49" s="49">
        <v>9909</v>
      </c>
      <c r="C49" s="49">
        <v>29969</v>
      </c>
      <c r="D49" s="53">
        <v>3.0244222424</v>
      </c>
      <c r="E49" s="44">
        <f>B49-[1]Listopad!$B49</f>
        <v>-146</v>
      </c>
      <c r="F49" s="71">
        <f t="shared" si="0"/>
        <v>-1.4734080129175497</v>
      </c>
      <c r="G49" s="70">
        <f>C49-[1]Listopad!$C49</f>
        <v>-559</v>
      </c>
      <c r="H49" s="71">
        <f t="shared" si="1"/>
        <v>-1.8652607694617771</v>
      </c>
      <c r="I49" s="3" t="s">
        <v>97</v>
      </c>
    </row>
    <row r="50" spans="1:9" x14ac:dyDescent="0.25">
      <c r="A50" s="2" t="s">
        <v>45</v>
      </c>
      <c r="B50" s="49">
        <v>7277</v>
      </c>
      <c r="C50" s="49">
        <v>13391</v>
      </c>
      <c r="D50" s="53">
        <v>1.8401813934</v>
      </c>
      <c r="E50" s="44">
        <f>B50-[1]Listopad!$B50</f>
        <v>37</v>
      </c>
      <c r="F50" s="71">
        <f t="shared" si="0"/>
        <v>0.5084512848701388</v>
      </c>
      <c r="G50" s="70">
        <f>C50-[1]Listopad!$C50</f>
        <v>-3039</v>
      </c>
      <c r="H50" s="71">
        <f t="shared" si="1"/>
        <v>-22.694346949443656</v>
      </c>
      <c r="I50" s="3" t="s">
        <v>98</v>
      </c>
    </row>
    <row r="51" spans="1:9" x14ac:dyDescent="0.25">
      <c r="A51" s="2" t="s">
        <v>46</v>
      </c>
      <c r="B51" s="49">
        <v>18661</v>
      </c>
      <c r="C51" s="49">
        <v>32389</v>
      </c>
      <c r="D51" s="53">
        <v>1.7356518943000001</v>
      </c>
      <c r="E51" s="44">
        <f>B51-[1]Listopad!$B51</f>
        <v>-535</v>
      </c>
      <c r="F51" s="71">
        <f t="shared" si="0"/>
        <v>-2.8669417501741599</v>
      </c>
      <c r="G51" s="70">
        <f>C51-[1]Listopad!$C51</f>
        <v>-844</v>
      </c>
      <c r="H51" s="71">
        <f t="shared" si="1"/>
        <v>-2.6058229645867423</v>
      </c>
      <c r="I51" s="3" t="s">
        <v>99</v>
      </c>
    </row>
    <row r="52" spans="1:9" x14ac:dyDescent="0.25">
      <c r="A52" s="6" t="s">
        <v>107</v>
      </c>
      <c r="B52" s="49">
        <v>6722</v>
      </c>
      <c r="C52" s="49">
        <v>14567</v>
      </c>
      <c r="D52" s="53">
        <v>2.167063374</v>
      </c>
      <c r="E52" s="44">
        <f>B52-[1]Listopad!$B52</f>
        <v>273</v>
      </c>
      <c r="F52" s="71">
        <f t="shared" si="0"/>
        <v>4.0612912823564411</v>
      </c>
      <c r="G52" s="70">
        <f>C52-[1]Listopad!$C52</f>
        <v>1232</v>
      </c>
      <c r="H52" s="71">
        <f t="shared" si="1"/>
        <v>8.45747236905334</v>
      </c>
      <c r="I52" s="3" t="s">
        <v>107</v>
      </c>
    </row>
    <row r="53" spans="1:9" x14ac:dyDescent="0.25">
      <c r="A53" s="6" t="s">
        <v>108</v>
      </c>
      <c r="B53" s="49">
        <v>773</v>
      </c>
      <c r="C53" s="49">
        <v>1879</v>
      </c>
      <c r="D53" s="53">
        <v>2.4307891331999998</v>
      </c>
      <c r="E53" s="44">
        <f>B53-[1]Listopad!$B53</f>
        <v>67</v>
      </c>
      <c r="F53" s="71">
        <f t="shared" si="0"/>
        <v>8.6675291073738681</v>
      </c>
      <c r="G53" s="70">
        <f>C53-[1]Listopad!$C53</f>
        <v>212</v>
      </c>
      <c r="H53" s="71">
        <f t="shared" si="1"/>
        <v>11.28259712613092</v>
      </c>
      <c r="I53" s="3" t="s">
        <v>109</v>
      </c>
    </row>
    <row r="54" spans="1:9" x14ac:dyDescent="0.25">
      <c r="A54" s="3" t="s">
        <v>110</v>
      </c>
      <c r="B54" s="49">
        <v>1333</v>
      </c>
      <c r="C54" s="49">
        <v>2687</v>
      </c>
      <c r="D54" s="53">
        <v>2.0157539385000001</v>
      </c>
      <c r="E54" s="44">
        <f>B54-[1]Listopad!$B54</f>
        <v>-6</v>
      </c>
      <c r="F54" s="71">
        <f t="shared" si="0"/>
        <v>-0.45011252813203295</v>
      </c>
      <c r="G54" s="70">
        <f>C54-[1]Listopad!$C54</f>
        <v>-135</v>
      </c>
      <c r="H54" s="71">
        <f t="shared" si="1"/>
        <v>-5.0241905470785264</v>
      </c>
      <c r="I54" s="3" t="s">
        <v>111</v>
      </c>
    </row>
    <row r="55" spans="1:9" x14ac:dyDescent="0.25">
      <c r="A55" s="7" t="s">
        <v>113</v>
      </c>
      <c r="B55" s="49">
        <v>13019</v>
      </c>
      <c r="C55" s="49">
        <v>27254</v>
      </c>
      <c r="D55" s="53">
        <v>2.0934019510000001</v>
      </c>
      <c r="E55" s="44">
        <f>B55-[1]Listopad!$B55</f>
        <v>-2061</v>
      </c>
      <c r="F55" s="71">
        <f t="shared" si="0"/>
        <v>-15.830708963822108</v>
      </c>
      <c r="G55" s="70">
        <f>C55-[1]Listopad!$C55</f>
        <v>-5709</v>
      </c>
      <c r="H55" s="71">
        <f t="shared" si="1"/>
        <v>-20.947383870257578</v>
      </c>
      <c r="I55" s="11" t="s">
        <v>100</v>
      </c>
    </row>
    <row r="56" spans="1:9" x14ac:dyDescent="0.25">
      <c r="A56" s="7" t="s">
        <v>47</v>
      </c>
      <c r="B56" s="49">
        <v>597</v>
      </c>
      <c r="C56" s="49">
        <v>1415</v>
      </c>
      <c r="D56" s="53">
        <v>2.3701842545999998</v>
      </c>
      <c r="E56" s="44">
        <f>B56-[1]Listopad!$B56</f>
        <v>-62</v>
      </c>
      <c r="F56" s="71">
        <f t="shared" si="0"/>
        <v>-10.385259631490786</v>
      </c>
      <c r="G56" s="70">
        <f>C56-[1]Listopad!$C56</f>
        <v>-81</v>
      </c>
      <c r="H56" s="71">
        <f t="shared" si="1"/>
        <v>-5.7243816254416959</v>
      </c>
      <c r="I56" s="11" t="s">
        <v>101</v>
      </c>
    </row>
    <row r="57" spans="1:9" x14ac:dyDescent="0.25">
      <c r="A57" s="2" t="s">
        <v>48</v>
      </c>
      <c r="B57" s="49">
        <v>1900</v>
      </c>
      <c r="C57" s="49">
        <v>4749</v>
      </c>
      <c r="D57" s="53">
        <v>2.4994736841999998</v>
      </c>
      <c r="E57" s="44">
        <f>B57-[1]Listopad!$B57</f>
        <v>-504</v>
      </c>
      <c r="F57" s="71">
        <f t="shared" si="0"/>
        <v>-26.526315789473685</v>
      </c>
      <c r="G57" s="70">
        <f>C57-[1]Listopad!$C57</f>
        <v>-1375</v>
      </c>
      <c r="H57" s="71">
        <f t="shared" si="1"/>
        <v>-28.953463887134134</v>
      </c>
      <c r="I57" s="3" t="s">
        <v>102</v>
      </c>
    </row>
    <row r="58" spans="1:9" x14ac:dyDescent="0.25">
      <c r="A58" s="2" t="s">
        <v>49</v>
      </c>
      <c r="B58" s="49">
        <v>3173</v>
      </c>
      <c r="C58" s="49">
        <v>7504</v>
      </c>
      <c r="D58" s="53">
        <v>2.3649543019000001</v>
      </c>
      <c r="E58" s="44">
        <f>B58-[1]Listopad!$B58</f>
        <v>-475</v>
      </c>
      <c r="F58" s="71">
        <f t="shared" si="0"/>
        <v>-14.97005988023952</v>
      </c>
      <c r="G58" s="70">
        <f>C58-[1]Listopad!$C58</f>
        <v>-836</v>
      </c>
      <c r="H58" s="71">
        <f t="shared" si="1"/>
        <v>-11.140724946695096</v>
      </c>
      <c r="I58" s="3" t="s">
        <v>103</v>
      </c>
    </row>
    <row r="59" spans="1:9" x14ac:dyDescent="0.25">
      <c r="A59" s="2" t="s">
        <v>50</v>
      </c>
      <c r="B59" s="49">
        <v>433</v>
      </c>
      <c r="C59" s="49">
        <v>1013</v>
      </c>
      <c r="D59" s="53">
        <v>2.3394919169000001</v>
      </c>
      <c r="E59" s="44">
        <f>B59-[1]Listopad!$B59</f>
        <v>-29</v>
      </c>
      <c r="F59" s="71">
        <f t="shared" si="0"/>
        <v>-6.6974595842956122</v>
      </c>
      <c r="G59" s="70">
        <f>C59-[1]Listopad!$C59</f>
        <v>-65</v>
      </c>
      <c r="H59" s="71">
        <f t="shared" si="1"/>
        <v>-6.4165844027640668</v>
      </c>
      <c r="I59" s="3" t="s">
        <v>104</v>
      </c>
    </row>
    <row r="60" spans="1:9" ht="13" thickBot="1" x14ac:dyDescent="0.3">
      <c r="A60" s="2" t="s">
        <v>51</v>
      </c>
      <c r="B60" s="50">
        <v>361</v>
      </c>
      <c r="C60" s="50">
        <v>730</v>
      </c>
      <c r="D60" s="60">
        <v>2.0221606647999999</v>
      </c>
      <c r="E60" s="44">
        <f>B60-[1]Listopad!$B60</f>
        <v>39</v>
      </c>
      <c r="F60" s="71">
        <f t="shared" si="0"/>
        <v>10.803324099722991</v>
      </c>
      <c r="G60" s="70">
        <f>C60-[1]Listopad!$C60</f>
        <v>124</v>
      </c>
      <c r="H60" s="71">
        <f t="shared" si="1"/>
        <v>16.986301369863014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I64"/>
  <sheetViews>
    <sheetView tabSelected="1" workbookViewId="0">
      <selection activeCell="E67" sqref="E67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154</v>
      </c>
      <c r="C1" s="16" t="s">
        <v>155</v>
      </c>
      <c r="D1" s="17" t="s">
        <v>106</v>
      </c>
      <c r="E1" s="17" t="s">
        <v>223</v>
      </c>
      <c r="F1" s="17" t="s">
        <v>224</v>
      </c>
      <c r="G1" s="17" t="s">
        <v>225</v>
      </c>
      <c r="H1" s="17" t="s">
        <v>226</v>
      </c>
      <c r="I1" s="16" t="s">
        <v>54</v>
      </c>
    </row>
    <row r="2" spans="1:9" ht="13" x14ac:dyDescent="0.3">
      <c r="A2" s="18" t="s">
        <v>116</v>
      </c>
      <c r="B2" s="52">
        <v>677292</v>
      </c>
      <c r="C2" s="52">
        <v>1579515</v>
      </c>
      <c r="D2" s="19">
        <v>2.3321034354000001</v>
      </c>
      <c r="E2" s="20">
        <f>B2-[1]Prosinec!$B2</f>
        <v>26953</v>
      </c>
      <c r="F2" s="19">
        <f>($E2/$B2)*100</f>
        <v>3.9795243410523082</v>
      </c>
      <c r="G2" s="21">
        <f>C2-[1]Prosinec!$C2</f>
        <v>40723</v>
      </c>
      <c r="H2" s="19">
        <f>($G2/$C2)*100</f>
        <v>2.5781964717017565</v>
      </c>
      <c r="I2" s="18" t="s">
        <v>117</v>
      </c>
    </row>
    <row r="3" spans="1:9" ht="13" x14ac:dyDescent="0.3">
      <c r="A3" s="22" t="s">
        <v>0</v>
      </c>
      <c r="B3" s="52">
        <v>111034</v>
      </c>
      <c r="C3" s="52">
        <v>181430</v>
      </c>
      <c r="D3" s="19">
        <v>1.6340039987999999</v>
      </c>
      <c r="E3" s="20">
        <f>B3-[1]Prosinec!$B3</f>
        <v>11721</v>
      </c>
      <c r="F3" s="19">
        <f t="shared" ref="F3:F60" si="0">($E3/$B3)*100</f>
        <v>10.556226020858475</v>
      </c>
      <c r="G3" s="21">
        <f>C3-[1]Prosinec!$C3</f>
        <v>19809</v>
      </c>
      <c r="H3" s="19">
        <f t="shared" ref="H3:H60" si="1">($G3/$C3)*100</f>
        <v>10.918260486137903</v>
      </c>
      <c r="I3" s="22" t="s">
        <v>55</v>
      </c>
    </row>
    <row r="4" spans="1:9" ht="13" x14ac:dyDescent="0.3">
      <c r="A4" s="22" t="s">
        <v>114</v>
      </c>
      <c r="B4" s="52">
        <v>566258</v>
      </c>
      <c r="C4" s="52">
        <v>1398085</v>
      </c>
      <c r="D4" s="19">
        <v>2.4689894005999999</v>
      </c>
      <c r="E4" s="20">
        <f>B4-[1]Prosinec!$B4</f>
        <v>15232</v>
      </c>
      <c r="F4" s="19">
        <f t="shared" si="0"/>
        <v>2.6899399213785942</v>
      </c>
      <c r="G4" s="21">
        <f>C4-[1]Prosinec!$C4</f>
        <v>20914</v>
      </c>
      <c r="H4" s="19">
        <f t="shared" si="1"/>
        <v>1.4959033249051381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6125</v>
      </c>
      <c r="C6" s="49">
        <v>15763</v>
      </c>
      <c r="D6" s="53">
        <v>2.5735510204000001</v>
      </c>
      <c r="E6" s="44">
        <f>B6-[1]Prosinec!$B6</f>
        <v>330</v>
      </c>
      <c r="F6" s="71">
        <f t="shared" si="0"/>
        <v>5.3877551020408161</v>
      </c>
      <c r="G6" s="70">
        <f>C6-[1]Prosinec!$C6</f>
        <v>200</v>
      </c>
      <c r="H6" s="71">
        <f t="shared" si="1"/>
        <v>1.2687940112922669</v>
      </c>
      <c r="I6" s="3" t="s">
        <v>52</v>
      </c>
    </row>
    <row r="7" spans="1:9" x14ac:dyDescent="0.25">
      <c r="A7" s="2" t="s">
        <v>3</v>
      </c>
      <c r="B7" s="49">
        <v>3171</v>
      </c>
      <c r="C7" s="49">
        <v>8467</v>
      </c>
      <c r="D7" s="53">
        <v>2.6701356038999999</v>
      </c>
      <c r="E7" s="44">
        <f>B7-[1]Prosinec!$B7</f>
        <v>564</v>
      </c>
      <c r="F7" s="71">
        <f t="shared" si="0"/>
        <v>17.786187322611163</v>
      </c>
      <c r="G7" s="70">
        <f>C7-[1]Prosinec!$C7</f>
        <v>1393</v>
      </c>
      <c r="H7" s="71">
        <f t="shared" si="1"/>
        <v>16.452108184717137</v>
      </c>
      <c r="I7" s="3" t="s">
        <v>53</v>
      </c>
    </row>
    <row r="8" spans="1:9" x14ac:dyDescent="0.25">
      <c r="A8" s="2" t="s">
        <v>4</v>
      </c>
      <c r="B8" s="49">
        <v>3520</v>
      </c>
      <c r="C8" s="49">
        <v>10500</v>
      </c>
      <c r="D8" s="53">
        <v>2.9829545455000002</v>
      </c>
      <c r="E8" s="44">
        <f>B8-[1]Prosinec!$B8</f>
        <v>-136</v>
      </c>
      <c r="F8" s="71">
        <f t="shared" si="0"/>
        <v>-3.8636363636363633</v>
      </c>
      <c r="G8" s="70">
        <f>C8-[1]Prosinec!$C8</f>
        <v>-419</v>
      </c>
      <c r="H8" s="71">
        <f t="shared" si="1"/>
        <v>-3.990476190476191</v>
      </c>
      <c r="I8" s="3" t="s">
        <v>57</v>
      </c>
    </row>
    <row r="9" spans="1:9" x14ac:dyDescent="0.25">
      <c r="A9" s="2" t="s">
        <v>5</v>
      </c>
      <c r="B9" s="49">
        <v>1023</v>
      </c>
      <c r="C9" s="49">
        <v>3019</v>
      </c>
      <c r="D9" s="53">
        <v>2.9511241447000001</v>
      </c>
      <c r="E9" s="44">
        <f>B9-[1]Prosinec!$B9</f>
        <v>210</v>
      </c>
      <c r="F9" s="71">
        <f t="shared" si="0"/>
        <v>20.527859237536656</v>
      </c>
      <c r="G9" s="70">
        <f>C9-[1]Prosinec!$C9</f>
        <v>650</v>
      </c>
      <c r="H9" s="71">
        <f t="shared" si="1"/>
        <v>21.530308049022857</v>
      </c>
      <c r="I9" s="3" t="s">
        <v>59</v>
      </c>
    </row>
    <row r="10" spans="1:9" x14ac:dyDescent="0.25">
      <c r="A10" s="2" t="s">
        <v>6</v>
      </c>
      <c r="B10" s="49">
        <v>5036</v>
      </c>
      <c r="C10" s="49">
        <v>16169</v>
      </c>
      <c r="D10" s="53">
        <v>3.2106830818000001</v>
      </c>
      <c r="E10" s="44">
        <f>B10-[1]Prosinec!$B10</f>
        <v>594</v>
      </c>
      <c r="F10" s="71">
        <f t="shared" si="0"/>
        <v>11.795075456711675</v>
      </c>
      <c r="G10" s="70">
        <f>C10-[1]Prosinec!$C10</f>
        <v>2814</v>
      </c>
      <c r="H10" s="71">
        <f t="shared" si="1"/>
        <v>17.403673696579876</v>
      </c>
      <c r="I10" s="3" t="s">
        <v>60</v>
      </c>
    </row>
    <row r="11" spans="1:9" x14ac:dyDescent="0.25">
      <c r="A11" s="2" t="s">
        <v>7</v>
      </c>
      <c r="B11" s="49">
        <v>25099</v>
      </c>
      <c r="C11" s="49">
        <v>69475</v>
      </c>
      <c r="D11" s="53">
        <v>2.7680385673000001</v>
      </c>
      <c r="E11" s="44">
        <f>B11-[1]Prosinec!$B11</f>
        <v>4293</v>
      </c>
      <c r="F11" s="71">
        <f t="shared" si="0"/>
        <v>17.104267102274992</v>
      </c>
      <c r="G11" s="70">
        <f>C11-[1]Prosinec!$C11</f>
        <v>13158</v>
      </c>
      <c r="H11" s="71">
        <f t="shared" si="1"/>
        <v>18.939186757826558</v>
      </c>
      <c r="I11" s="3" t="s">
        <v>61</v>
      </c>
    </row>
    <row r="12" spans="1:9" x14ac:dyDescent="0.25">
      <c r="A12" s="2" t="s">
        <v>8</v>
      </c>
      <c r="B12" s="49">
        <v>3803</v>
      </c>
      <c r="C12" s="49">
        <v>8560</v>
      </c>
      <c r="D12" s="53">
        <v>2.2508545885000002</v>
      </c>
      <c r="E12" s="44">
        <f>B12-[1]Prosinec!$B12</f>
        <v>137</v>
      </c>
      <c r="F12" s="71">
        <f t="shared" si="0"/>
        <v>3.6024191427820145</v>
      </c>
      <c r="G12" s="70">
        <f>C12-[1]Prosinec!$C12</f>
        <v>-374</v>
      </c>
      <c r="H12" s="71">
        <f t="shared" si="1"/>
        <v>-4.3691588785046731</v>
      </c>
      <c r="I12" s="3" t="s">
        <v>62</v>
      </c>
    </row>
    <row r="13" spans="1:9" x14ac:dyDescent="0.25">
      <c r="A13" s="2" t="s">
        <v>9</v>
      </c>
      <c r="B13" s="49">
        <v>5267</v>
      </c>
      <c r="C13" s="49">
        <v>14586</v>
      </c>
      <c r="D13" s="53">
        <v>2.7693183976000002</v>
      </c>
      <c r="E13" s="44">
        <f>B13-[1]Prosinec!$B13</f>
        <v>700</v>
      </c>
      <c r="F13" s="71">
        <f t="shared" si="0"/>
        <v>13.290298082399849</v>
      </c>
      <c r="G13" s="70">
        <f>C13-[1]Prosinec!$C13</f>
        <v>2090</v>
      </c>
      <c r="H13" s="71">
        <f t="shared" si="1"/>
        <v>14.328808446455504</v>
      </c>
      <c r="I13" s="3" t="s">
        <v>63</v>
      </c>
    </row>
    <row r="14" spans="1:9" x14ac:dyDescent="0.25">
      <c r="A14" s="2" t="s">
        <v>10</v>
      </c>
      <c r="B14" s="49">
        <v>261</v>
      </c>
      <c r="C14" s="49">
        <v>686</v>
      </c>
      <c r="D14" s="53">
        <v>2.6283524904000002</v>
      </c>
      <c r="E14" s="44">
        <f>B14-[1]Prosinec!$B14</f>
        <v>-19</v>
      </c>
      <c r="F14" s="71">
        <f t="shared" si="0"/>
        <v>-7.2796934865900385</v>
      </c>
      <c r="G14" s="70">
        <f>C14-[1]Prosinec!$C14</f>
        <v>-106</v>
      </c>
      <c r="H14" s="71">
        <f t="shared" si="1"/>
        <v>-15.451895043731778</v>
      </c>
      <c r="I14" s="3" t="s">
        <v>64</v>
      </c>
    </row>
    <row r="15" spans="1:9" x14ac:dyDescent="0.25">
      <c r="A15" s="2" t="s">
        <v>11</v>
      </c>
      <c r="B15" s="49">
        <v>32438</v>
      </c>
      <c r="C15" s="49">
        <v>88356</v>
      </c>
      <c r="D15" s="53">
        <v>2.7238424070999998</v>
      </c>
      <c r="E15" s="44">
        <f>B15-[1]Prosinec!$B15</f>
        <v>-357</v>
      </c>
      <c r="F15" s="71">
        <f t="shared" si="0"/>
        <v>-1.1005610703495901</v>
      </c>
      <c r="G15" s="70">
        <f>C15-[1]Prosinec!$C15</f>
        <v>-1865</v>
      </c>
      <c r="H15" s="71">
        <f t="shared" si="1"/>
        <v>-2.1107791208293718</v>
      </c>
      <c r="I15" s="3" t="s">
        <v>65</v>
      </c>
    </row>
    <row r="16" spans="1:9" x14ac:dyDescent="0.25">
      <c r="A16" s="2" t="s">
        <v>13</v>
      </c>
      <c r="B16" s="49">
        <v>1008</v>
      </c>
      <c r="C16" s="49">
        <v>3106</v>
      </c>
      <c r="D16" s="53">
        <v>3.0813492063000001</v>
      </c>
      <c r="E16" s="44">
        <f>B16-[1]Prosinec!$B16</f>
        <v>441</v>
      </c>
      <c r="F16" s="71">
        <f t="shared" si="0"/>
        <v>43.75</v>
      </c>
      <c r="G16" s="70">
        <f>C16-[1]Prosinec!$C16</f>
        <v>1545</v>
      </c>
      <c r="H16" s="71">
        <f t="shared" si="1"/>
        <v>49.742433998712173</v>
      </c>
      <c r="I16" s="3" t="s">
        <v>67</v>
      </c>
    </row>
    <row r="17" spans="1:9" x14ac:dyDescent="0.25">
      <c r="A17" s="2" t="s">
        <v>14</v>
      </c>
      <c r="B17" s="49">
        <v>1499</v>
      </c>
      <c r="C17" s="49">
        <v>3572</v>
      </c>
      <c r="D17" s="53">
        <v>2.3829219479999999</v>
      </c>
      <c r="E17" s="44">
        <f>B17-[1]Prosinec!$B17</f>
        <v>213</v>
      </c>
      <c r="F17" s="71">
        <f t="shared" si="0"/>
        <v>14.209472981987991</v>
      </c>
      <c r="G17" s="70">
        <f>C17-[1]Prosinec!$C17</f>
        <v>632</v>
      </c>
      <c r="H17" s="71">
        <f t="shared" si="1"/>
        <v>17.69316909294513</v>
      </c>
      <c r="I17" s="3" t="s">
        <v>68</v>
      </c>
    </row>
    <row r="18" spans="1:9" x14ac:dyDescent="0.25">
      <c r="A18" s="2" t="s">
        <v>15</v>
      </c>
      <c r="B18" s="49">
        <v>1142</v>
      </c>
      <c r="C18" s="49">
        <v>2557</v>
      </c>
      <c r="D18" s="53">
        <v>2.2390542906999999</v>
      </c>
      <c r="E18" s="44">
        <f>B18-[1]Prosinec!$B18</f>
        <v>-212</v>
      </c>
      <c r="F18" s="71">
        <f t="shared" si="0"/>
        <v>-18.563922942206652</v>
      </c>
      <c r="G18" s="70">
        <f>C18-[1]Prosinec!$C18</f>
        <v>-760</v>
      </c>
      <c r="H18" s="71">
        <f t="shared" si="1"/>
        <v>-29.722330856472428</v>
      </c>
      <c r="I18" s="3" t="s">
        <v>69</v>
      </c>
    </row>
    <row r="19" spans="1:9" x14ac:dyDescent="0.25">
      <c r="A19" s="2" t="s">
        <v>16</v>
      </c>
      <c r="B19" s="49">
        <v>374</v>
      </c>
      <c r="C19" s="49">
        <v>819</v>
      </c>
      <c r="D19" s="53">
        <v>2.1898395721999999</v>
      </c>
      <c r="E19" s="44">
        <f>B19-[1]Prosinec!$B19</f>
        <v>74</v>
      </c>
      <c r="F19" s="71">
        <f t="shared" si="0"/>
        <v>19.786096256684495</v>
      </c>
      <c r="G19" s="70">
        <f>C19-[1]Prosinec!$C19</f>
        <v>30</v>
      </c>
      <c r="H19" s="71">
        <f t="shared" si="1"/>
        <v>3.6630036630036633</v>
      </c>
      <c r="I19" s="3" t="s">
        <v>70</v>
      </c>
    </row>
    <row r="20" spans="1:9" x14ac:dyDescent="0.25">
      <c r="A20" s="2" t="s">
        <v>17</v>
      </c>
      <c r="B20" s="49">
        <v>80</v>
      </c>
      <c r="C20" s="49">
        <v>211</v>
      </c>
      <c r="D20" s="53">
        <v>2.6375000000000002</v>
      </c>
      <c r="E20" s="44">
        <f>B20-[1]Prosinec!$B20</f>
        <v>31</v>
      </c>
      <c r="F20" s="71">
        <f t="shared" si="0"/>
        <v>38.75</v>
      </c>
      <c r="G20" s="70">
        <f>C20-[1]Prosinec!$C20</f>
        <v>83</v>
      </c>
      <c r="H20" s="71">
        <f t="shared" si="1"/>
        <v>39.33649289099526</v>
      </c>
      <c r="I20" s="3" t="s">
        <v>71</v>
      </c>
    </row>
    <row r="21" spans="1:9" x14ac:dyDescent="0.25">
      <c r="A21" s="2" t="s">
        <v>18</v>
      </c>
      <c r="B21" s="49">
        <v>6749</v>
      </c>
      <c r="C21" s="49">
        <v>13902</v>
      </c>
      <c r="D21" s="53">
        <v>2.0598607201000001</v>
      </c>
      <c r="E21" s="44">
        <f>B21-[1]Prosinec!$B21</f>
        <v>-1195</v>
      </c>
      <c r="F21" s="71">
        <f t="shared" si="0"/>
        <v>-17.706326863238999</v>
      </c>
      <c r="G21" s="70">
        <f>C21-[1]Prosinec!$C21</f>
        <v>-2321</v>
      </c>
      <c r="H21" s="71">
        <f t="shared" si="1"/>
        <v>-16.695439505107178</v>
      </c>
      <c r="I21" s="3" t="s">
        <v>72</v>
      </c>
    </row>
    <row r="22" spans="1:9" x14ac:dyDescent="0.25">
      <c r="A22" s="2" t="s">
        <v>19</v>
      </c>
      <c r="B22" s="49">
        <v>265</v>
      </c>
      <c r="C22" s="49">
        <v>826</v>
      </c>
      <c r="D22" s="53">
        <v>3.1169811320999998</v>
      </c>
      <c r="E22" s="44">
        <f>B22-[1]Prosinec!$B22</f>
        <v>85</v>
      </c>
      <c r="F22" s="71">
        <f t="shared" si="0"/>
        <v>32.075471698113205</v>
      </c>
      <c r="G22" s="70">
        <f>C22-[1]Prosinec!$C22</f>
        <v>165</v>
      </c>
      <c r="H22" s="71">
        <f t="shared" si="1"/>
        <v>19.975786924939467</v>
      </c>
      <c r="I22" s="3" t="s">
        <v>19</v>
      </c>
    </row>
    <row r="23" spans="1:9" x14ac:dyDescent="0.25">
      <c r="A23" s="2" t="s">
        <v>20</v>
      </c>
      <c r="B23" s="49">
        <v>82255</v>
      </c>
      <c r="C23" s="49">
        <v>179827</v>
      </c>
      <c r="D23" s="53">
        <v>2.1862136040000002</v>
      </c>
      <c r="E23" s="44">
        <f>B23-[1]Prosinec!$B23</f>
        <v>4555</v>
      </c>
      <c r="F23" s="71">
        <f t="shared" si="0"/>
        <v>5.5376572852714121</v>
      </c>
      <c r="G23" s="70">
        <f>C23-[1]Prosinec!$C23</f>
        <v>10334</v>
      </c>
      <c r="H23" s="71">
        <f t="shared" si="1"/>
        <v>5.7466342651548432</v>
      </c>
      <c r="I23" s="3" t="s">
        <v>73</v>
      </c>
    </row>
    <row r="24" spans="1:9" x14ac:dyDescent="0.25">
      <c r="A24" s="2" t="s">
        <v>21</v>
      </c>
      <c r="B24" s="49">
        <v>11659</v>
      </c>
      <c r="C24" s="49">
        <v>31184</v>
      </c>
      <c r="D24" s="53">
        <v>2.6746719272999999</v>
      </c>
      <c r="E24" s="44">
        <f>B24-[1]Prosinec!$B24</f>
        <v>-1083</v>
      </c>
      <c r="F24" s="71">
        <f t="shared" si="0"/>
        <v>-9.2889613174371739</v>
      </c>
      <c r="G24" s="70">
        <f>C24-[1]Prosinec!$C24</f>
        <v>-2219</v>
      </c>
      <c r="H24" s="71">
        <f t="shared" si="1"/>
        <v>-7.1158286300667006</v>
      </c>
      <c r="I24" s="3" t="s">
        <v>83</v>
      </c>
    </row>
    <row r="25" spans="1:9" x14ac:dyDescent="0.25">
      <c r="A25" s="2" t="s">
        <v>22</v>
      </c>
      <c r="B25" s="49">
        <v>3812</v>
      </c>
      <c r="C25" s="49">
        <v>11839</v>
      </c>
      <c r="D25" s="53">
        <v>3.1057187827999999</v>
      </c>
      <c r="E25" s="44">
        <f>B25-[1]Prosinec!$B25</f>
        <v>-518</v>
      </c>
      <c r="F25" s="71">
        <f t="shared" si="0"/>
        <v>-13.588667366211963</v>
      </c>
      <c r="G25" s="70">
        <f>C25-[1]Prosinec!$C25</f>
        <v>-1070</v>
      </c>
      <c r="H25" s="71">
        <f t="shared" si="1"/>
        <v>-9.0379255004645671</v>
      </c>
      <c r="I25" s="3" t="s">
        <v>74</v>
      </c>
    </row>
    <row r="26" spans="1:9" x14ac:dyDescent="0.25">
      <c r="A26" s="2" t="s">
        <v>23</v>
      </c>
      <c r="B26" s="49">
        <v>13237</v>
      </c>
      <c r="C26" s="49">
        <v>25955</v>
      </c>
      <c r="D26" s="53">
        <v>1.9607917202</v>
      </c>
      <c r="E26" s="44">
        <f>B26-[1]Prosinec!$B26</f>
        <v>393</v>
      </c>
      <c r="F26" s="71">
        <f t="shared" si="0"/>
        <v>2.9689506685804941</v>
      </c>
      <c r="G26" s="70">
        <f>C26-[1]Prosinec!$C26</f>
        <v>2054</v>
      </c>
      <c r="H26" s="71">
        <f t="shared" si="1"/>
        <v>7.9136967828934699</v>
      </c>
      <c r="I26" s="3" t="s">
        <v>75</v>
      </c>
    </row>
    <row r="27" spans="1:9" x14ac:dyDescent="0.25">
      <c r="A27" s="2" t="s">
        <v>24</v>
      </c>
      <c r="B27" s="49">
        <v>2450</v>
      </c>
      <c r="C27" s="49">
        <v>7006</v>
      </c>
      <c r="D27" s="53">
        <v>2.8595918366999999</v>
      </c>
      <c r="E27" s="44">
        <f>B27-[1]Prosinec!$B27</f>
        <v>-724</v>
      </c>
      <c r="F27" s="71">
        <f t="shared" si="0"/>
        <v>-29.551020408163264</v>
      </c>
      <c r="G27" s="70">
        <f>C27-[1]Prosinec!$C27</f>
        <v>-1234</v>
      </c>
      <c r="H27" s="71">
        <f t="shared" si="1"/>
        <v>-17.613474165001428</v>
      </c>
      <c r="I27" s="3" t="s">
        <v>76</v>
      </c>
    </row>
    <row r="28" spans="1:9" x14ac:dyDescent="0.25">
      <c r="A28" s="2" t="s">
        <v>25</v>
      </c>
      <c r="B28" s="49">
        <v>15268</v>
      </c>
      <c r="C28" s="49">
        <v>29991</v>
      </c>
      <c r="D28" s="53">
        <v>1.9643044275999999</v>
      </c>
      <c r="E28" s="44">
        <f>B28-[1]Prosinec!$B28</f>
        <v>-1747</v>
      </c>
      <c r="F28" s="71">
        <f t="shared" si="0"/>
        <v>-11.442232119465549</v>
      </c>
      <c r="G28" s="70">
        <f>C28-[1]Prosinec!$C28</f>
        <v>-2538</v>
      </c>
      <c r="H28" s="71">
        <f t="shared" si="1"/>
        <v>-8.4625387616284886</v>
      </c>
      <c r="I28" s="3" t="s">
        <v>77</v>
      </c>
    </row>
    <row r="29" spans="1:9" x14ac:dyDescent="0.25">
      <c r="A29" s="2" t="s">
        <v>26</v>
      </c>
      <c r="B29" s="49">
        <v>6970</v>
      </c>
      <c r="C29" s="49">
        <v>17540</v>
      </c>
      <c r="D29" s="53">
        <v>2.5164992825999999</v>
      </c>
      <c r="E29" s="44">
        <f>B29-[1]Prosinec!$B29</f>
        <v>-72</v>
      </c>
      <c r="F29" s="71">
        <f t="shared" si="0"/>
        <v>-1.0329985652797704</v>
      </c>
      <c r="G29" s="70">
        <f>C29-[1]Prosinec!$C29</f>
        <v>-2079</v>
      </c>
      <c r="H29" s="71">
        <f t="shared" si="1"/>
        <v>-11.85290763968073</v>
      </c>
      <c r="I29" s="3" t="s">
        <v>78</v>
      </c>
    </row>
    <row r="30" spans="1:9" x14ac:dyDescent="0.25">
      <c r="A30" s="2" t="s">
        <v>27</v>
      </c>
      <c r="B30" s="49">
        <v>38709</v>
      </c>
      <c r="C30" s="49">
        <v>128994</v>
      </c>
      <c r="D30" s="53">
        <v>3.3324033170999998</v>
      </c>
      <c r="E30" s="44">
        <f>B30-[1]Prosinec!$B30</f>
        <v>-5685</v>
      </c>
      <c r="F30" s="71">
        <f t="shared" si="0"/>
        <v>-14.686507013872744</v>
      </c>
      <c r="G30" s="70">
        <f>C30-[1]Prosinec!$C30</f>
        <v>-33150</v>
      </c>
      <c r="H30" s="71">
        <f t="shared" si="1"/>
        <v>-25.698869714870458</v>
      </c>
      <c r="I30" s="3" t="s">
        <v>79</v>
      </c>
    </row>
    <row r="31" spans="1:9" x14ac:dyDescent="0.25">
      <c r="A31" s="2" t="s">
        <v>28</v>
      </c>
      <c r="B31" s="49">
        <v>9705</v>
      </c>
      <c r="C31" s="49">
        <v>28053</v>
      </c>
      <c r="D31" s="53">
        <v>2.8905718702000001</v>
      </c>
      <c r="E31" s="44">
        <f>B31-[1]Prosinec!$B31</f>
        <v>1854</v>
      </c>
      <c r="F31" s="71">
        <f t="shared" si="0"/>
        <v>19.103554868624421</v>
      </c>
      <c r="G31" s="70">
        <f>C31-[1]Prosinec!$C31</f>
        <v>5607</v>
      </c>
      <c r="H31" s="71">
        <f t="shared" si="1"/>
        <v>19.987167147898621</v>
      </c>
      <c r="I31" s="3" t="s">
        <v>80</v>
      </c>
    </row>
    <row r="32" spans="1:9" x14ac:dyDescent="0.25">
      <c r="A32" s="2" t="s">
        <v>29</v>
      </c>
      <c r="B32" s="49">
        <v>29615</v>
      </c>
      <c r="C32" s="49">
        <v>52343</v>
      </c>
      <c r="D32" s="53">
        <v>1.7674489279000001</v>
      </c>
      <c r="E32" s="44">
        <f>B32-[1]Prosinec!$B32</f>
        <v>972</v>
      </c>
      <c r="F32" s="71">
        <f t="shared" si="0"/>
        <v>3.2821205470200914</v>
      </c>
      <c r="G32" s="70">
        <f>C32-[1]Prosinec!$C32</f>
        <v>2371</v>
      </c>
      <c r="H32" s="71">
        <f t="shared" si="1"/>
        <v>4.529736545478861</v>
      </c>
      <c r="I32" s="3" t="s">
        <v>81</v>
      </c>
    </row>
    <row r="33" spans="1:9" x14ac:dyDescent="0.25">
      <c r="A33" s="2" t="s">
        <v>30</v>
      </c>
      <c r="B33" s="49">
        <v>3219</v>
      </c>
      <c r="C33" s="49">
        <v>6050</v>
      </c>
      <c r="D33" s="53">
        <v>1.8794656726000001</v>
      </c>
      <c r="E33" s="44">
        <f>B33-[1]Prosinec!$B33</f>
        <v>667</v>
      </c>
      <c r="F33" s="71">
        <f t="shared" si="0"/>
        <v>20.72072072072072</v>
      </c>
      <c r="G33" s="70">
        <f>C33-[1]Prosinec!$C33</f>
        <v>1485</v>
      </c>
      <c r="H33" s="71">
        <f t="shared" si="1"/>
        <v>24.545454545454547</v>
      </c>
      <c r="I33" s="3" t="s">
        <v>82</v>
      </c>
    </row>
    <row r="34" spans="1:9" x14ac:dyDescent="0.25">
      <c r="A34" s="4" t="s">
        <v>31</v>
      </c>
      <c r="B34" s="49">
        <v>43800</v>
      </c>
      <c r="C34" s="49">
        <v>116727</v>
      </c>
      <c r="D34" s="53">
        <v>2.665</v>
      </c>
      <c r="E34" s="44">
        <f>B34-[1]Prosinec!$B34</f>
        <v>3020</v>
      </c>
      <c r="F34" s="71">
        <f t="shared" si="0"/>
        <v>6.8949771689497714</v>
      </c>
      <c r="G34" s="70">
        <f>C34-[1]Prosinec!$C34</f>
        <v>4865</v>
      </c>
      <c r="H34" s="71">
        <f t="shared" si="1"/>
        <v>4.1678446289204727</v>
      </c>
      <c r="I34" s="3" t="s">
        <v>84</v>
      </c>
    </row>
    <row r="35" spans="1:9" x14ac:dyDescent="0.25">
      <c r="A35" s="2" t="s">
        <v>12</v>
      </c>
      <c r="B35" s="49">
        <v>2096</v>
      </c>
      <c r="C35" s="49">
        <v>4656</v>
      </c>
      <c r="D35" s="53">
        <v>2.2213740458000002</v>
      </c>
      <c r="E35" s="44">
        <f>B35-[1]Prosinec!$B35</f>
        <v>-104</v>
      </c>
      <c r="F35" s="71">
        <f t="shared" si="0"/>
        <v>-4.9618320610687023</v>
      </c>
      <c r="G35" s="70">
        <f>C35-[1]Prosinec!$C35</f>
        <v>-1163</v>
      </c>
      <c r="H35" s="71">
        <f t="shared" si="1"/>
        <v>-24.97852233676976</v>
      </c>
      <c r="I35" s="3" t="s">
        <v>66</v>
      </c>
    </row>
    <row r="36" spans="1:9" x14ac:dyDescent="0.25">
      <c r="A36" s="2" t="s">
        <v>32</v>
      </c>
      <c r="B36" s="49">
        <v>19177</v>
      </c>
      <c r="C36" s="49">
        <v>55089</v>
      </c>
      <c r="D36" s="53">
        <v>2.8726599571999998</v>
      </c>
      <c r="E36" s="44">
        <f>B36-[1]Prosinec!$B36</f>
        <v>1383</v>
      </c>
      <c r="F36" s="71">
        <f t="shared" si="0"/>
        <v>7.2117640924023574</v>
      </c>
      <c r="G36" s="70">
        <f>C36-[1]Prosinec!$C36</f>
        <v>1615</v>
      </c>
      <c r="H36" s="71">
        <f t="shared" si="1"/>
        <v>2.9316197425983406</v>
      </c>
      <c r="I36" s="3" t="s">
        <v>85</v>
      </c>
    </row>
    <row r="37" spans="1:9" x14ac:dyDescent="0.25">
      <c r="A37" s="2" t="s">
        <v>33</v>
      </c>
      <c r="B37" s="49">
        <v>6893</v>
      </c>
      <c r="C37" s="49">
        <v>19400</v>
      </c>
      <c r="D37" s="53">
        <v>2.8144494414999999</v>
      </c>
      <c r="E37" s="44">
        <f>B37-[1]Prosinec!$B37</f>
        <v>1032</v>
      </c>
      <c r="F37" s="71">
        <f t="shared" si="0"/>
        <v>14.971710430871898</v>
      </c>
      <c r="G37" s="70">
        <f>C37-[1]Prosinec!$C37</f>
        <v>2888</v>
      </c>
      <c r="H37" s="71">
        <f t="shared" si="1"/>
        <v>14.88659793814433</v>
      </c>
      <c r="I37" s="3" t="s">
        <v>86</v>
      </c>
    </row>
    <row r="38" spans="1:9" x14ac:dyDescent="0.25">
      <c r="A38" s="2" t="s">
        <v>34</v>
      </c>
      <c r="B38" s="49">
        <v>6247</v>
      </c>
      <c r="C38" s="49">
        <v>16821</v>
      </c>
      <c r="D38" s="53">
        <v>2.6926524731999999</v>
      </c>
      <c r="E38" s="44">
        <f>B38-[1]Prosinec!$B38</f>
        <v>78</v>
      </c>
      <c r="F38" s="71">
        <f t="shared" si="0"/>
        <v>1.2485993276772851</v>
      </c>
      <c r="G38" s="70">
        <f>C38-[1]Prosinec!$C38</f>
        <v>997</v>
      </c>
      <c r="H38" s="71">
        <f t="shared" si="1"/>
        <v>5.9271149158789607</v>
      </c>
      <c r="I38" s="3" t="s">
        <v>87</v>
      </c>
    </row>
    <row r="39" spans="1:9" x14ac:dyDescent="0.25">
      <c r="A39" s="2" t="s">
        <v>35</v>
      </c>
      <c r="B39" s="49">
        <v>4635</v>
      </c>
      <c r="C39" s="49">
        <v>11830</v>
      </c>
      <c r="D39" s="53">
        <v>2.5523193096000001</v>
      </c>
      <c r="E39" s="44">
        <f>B39-[1]Prosinec!$B39</f>
        <v>-1485</v>
      </c>
      <c r="F39" s="71">
        <f t="shared" si="0"/>
        <v>-32.038834951456316</v>
      </c>
      <c r="G39" s="70">
        <f>C39-[1]Prosinec!$C39</f>
        <v>-4489</v>
      </c>
      <c r="H39" s="71">
        <f t="shared" si="1"/>
        <v>-37.945900253592562</v>
      </c>
      <c r="I39" s="3" t="s">
        <v>88</v>
      </c>
    </row>
    <row r="40" spans="1:9" x14ac:dyDescent="0.25">
      <c r="A40" s="2" t="s">
        <v>36</v>
      </c>
      <c r="B40" s="49">
        <v>12095</v>
      </c>
      <c r="C40" s="49">
        <v>26755</v>
      </c>
      <c r="D40" s="53">
        <v>2.2120711038</v>
      </c>
      <c r="E40" s="44">
        <f>B40-[1]Prosinec!$B40</f>
        <v>1613</v>
      </c>
      <c r="F40" s="71">
        <f t="shared" si="0"/>
        <v>13.33608929309632</v>
      </c>
      <c r="G40" s="70">
        <f>C40-[1]Prosinec!$C40</f>
        <v>3586</v>
      </c>
      <c r="H40" s="71">
        <f t="shared" si="1"/>
        <v>13.403102223883387</v>
      </c>
      <c r="I40" s="3" t="s">
        <v>89</v>
      </c>
    </row>
    <row r="41" spans="1:9" x14ac:dyDescent="0.25">
      <c r="A41" s="2" t="s">
        <v>37</v>
      </c>
      <c r="B41" s="49">
        <v>10687</v>
      </c>
      <c r="C41" s="49">
        <v>24713</v>
      </c>
      <c r="D41" s="53">
        <v>2.3124356695000001</v>
      </c>
      <c r="E41" s="44">
        <f>B41-[1]Prosinec!$B41</f>
        <v>932</v>
      </c>
      <c r="F41" s="71">
        <f t="shared" si="0"/>
        <v>8.7208758304482075</v>
      </c>
      <c r="G41" s="70">
        <f>C41-[1]Prosinec!$C41</f>
        <v>1962</v>
      </c>
      <c r="H41" s="71">
        <f t="shared" si="1"/>
        <v>7.9391413426132003</v>
      </c>
      <c r="I41" s="3" t="s">
        <v>90</v>
      </c>
    </row>
    <row r="42" spans="1:9" x14ac:dyDescent="0.25">
      <c r="A42" s="2" t="s">
        <v>38</v>
      </c>
      <c r="B42" s="49">
        <v>3802</v>
      </c>
      <c r="C42" s="49">
        <v>10388</v>
      </c>
      <c r="D42" s="53">
        <v>2.7322461861999998</v>
      </c>
      <c r="E42" s="44">
        <f>B42-[1]Prosinec!$B42</f>
        <v>358</v>
      </c>
      <c r="F42" s="71">
        <f t="shared" si="0"/>
        <v>9.4160967911625448</v>
      </c>
      <c r="G42" s="70">
        <f>C42-[1]Prosinec!$C42</f>
        <v>781</v>
      </c>
      <c r="H42" s="71">
        <f t="shared" si="1"/>
        <v>7.5182903350019261</v>
      </c>
      <c r="I42" s="3" t="s">
        <v>91</v>
      </c>
    </row>
    <row r="43" spans="1:9" x14ac:dyDescent="0.25">
      <c r="A43" s="2" t="s">
        <v>39</v>
      </c>
      <c r="B43" s="49">
        <v>29082</v>
      </c>
      <c r="C43" s="49">
        <v>71385</v>
      </c>
      <c r="D43" s="53">
        <v>2.4546110996000001</v>
      </c>
      <c r="E43" s="44">
        <f>B43-[1]Prosinec!$B43</f>
        <v>1570</v>
      </c>
      <c r="F43" s="71">
        <f t="shared" si="0"/>
        <v>5.3985282992916579</v>
      </c>
      <c r="G43" s="70">
        <f>C43-[1]Prosinec!$C43</f>
        <v>6450</v>
      </c>
      <c r="H43" s="71">
        <f t="shared" si="1"/>
        <v>9.0355116621138887</v>
      </c>
      <c r="I43" s="3" t="s">
        <v>39</v>
      </c>
    </row>
    <row r="44" spans="1:9" x14ac:dyDescent="0.25">
      <c r="A44" s="2" t="s">
        <v>40</v>
      </c>
      <c r="B44" s="49">
        <v>3048</v>
      </c>
      <c r="C44" s="49">
        <v>7917</v>
      </c>
      <c r="D44" s="53">
        <v>2.5974409449000002</v>
      </c>
      <c r="E44" s="44">
        <f>B44-[1]Prosinec!$B44</f>
        <v>-462</v>
      </c>
      <c r="F44" s="71">
        <f t="shared" si="0"/>
        <v>-15.157480314960631</v>
      </c>
      <c r="G44" s="70">
        <f>C44-[1]Prosinec!$C44</f>
        <v>-1202</v>
      </c>
      <c r="H44" s="71">
        <f t="shared" si="1"/>
        <v>-15.182518630794492</v>
      </c>
      <c r="I44" s="3" t="s">
        <v>92</v>
      </c>
    </row>
    <row r="45" spans="1:9" x14ac:dyDescent="0.25">
      <c r="A45" s="2" t="s">
        <v>41</v>
      </c>
      <c r="B45" s="49">
        <v>2630</v>
      </c>
      <c r="C45" s="49">
        <v>6439</v>
      </c>
      <c r="D45" s="53">
        <v>2.4482889734</v>
      </c>
      <c r="E45" s="44">
        <f>B45-[1]Prosinec!$B45</f>
        <v>1</v>
      </c>
      <c r="F45" s="71">
        <f t="shared" si="0"/>
        <v>3.8022813688212927E-2</v>
      </c>
      <c r="G45" s="70">
        <f>C45-[1]Prosinec!$C45</f>
        <v>1004</v>
      </c>
      <c r="H45" s="71">
        <f t="shared" si="1"/>
        <v>15.592483304861005</v>
      </c>
      <c r="I45" s="3" t="s">
        <v>93</v>
      </c>
    </row>
    <row r="46" spans="1:9" x14ac:dyDescent="0.25">
      <c r="A46" s="2" t="s">
        <v>42</v>
      </c>
      <c r="B46" s="49">
        <v>4831</v>
      </c>
      <c r="C46" s="49">
        <v>10804</v>
      </c>
      <c r="D46" s="53">
        <v>2.2363899813999999</v>
      </c>
      <c r="E46" s="44">
        <f>B46-[1]Prosinec!$B46</f>
        <v>-614</v>
      </c>
      <c r="F46" s="71">
        <f t="shared" si="0"/>
        <v>-12.709583937073068</v>
      </c>
      <c r="G46" s="70">
        <f>C46-[1]Prosinec!$C46</f>
        <v>-1497</v>
      </c>
      <c r="H46" s="71">
        <f t="shared" si="1"/>
        <v>-13.855979266938171</v>
      </c>
      <c r="I46" s="3" t="s">
        <v>94</v>
      </c>
    </row>
    <row r="47" spans="1:9" x14ac:dyDescent="0.25">
      <c r="A47" s="2" t="s">
        <v>43</v>
      </c>
      <c r="B47" s="49">
        <v>17841</v>
      </c>
      <c r="C47" s="49">
        <v>31235</v>
      </c>
      <c r="D47" s="53">
        <v>1.7507426714000001</v>
      </c>
      <c r="E47" s="44">
        <f>B47-[1]Prosinec!$B47</f>
        <v>1716</v>
      </c>
      <c r="F47" s="71">
        <f t="shared" si="0"/>
        <v>9.6182949386245156</v>
      </c>
      <c r="G47" s="70">
        <f>C47-[1]Prosinec!$C47</f>
        <v>3578</v>
      </c>
      <c r="H47" s="71">
        <f t="shared" si="1"/>
        <v>11.455098447254681</v>
      </c>
      <c r="I47" s="3" t="s">
        <v>95</v>
      </c>
    </row>
    <row r="48" spans="1:9" x14ac:dyDescent="0.25">
      <c r="A48" s="2" t="s">
        <v>58</v>
      </c>
      <c r="B48" s="49">
        <v>6221</v>
      </c>
      <c r="C48" s="49">
        <v>16165</v>
      </c>
      <c r="D48" s="53">
        <v>2.5984568396999999</v>
      </c>
      <c r="E48" s="44">
        <f>B48-[1]Prosinec!$B48</f>
        <v>1467</v>
      </c>
      <c r="F48" s="71">
        <f t="shared" si="0"/>
        <v>23.581417778492202</v>
      </c>
      <c r="G48" s="70">
        <f>C48-[1]Prosinec!$C48</f>
        <v>4232</v>
      </c>
      <c r="H48" s="71">
        <f t="shared" si="1"/>
        <v>26.180018558614286</v>
      </c>
      <c r="I48" s="3" t="s">
        <v>96</v>
      </c>
    </row>
    <row r="49" spans="1:9" x14ac:dyDescent="0.25">
      <c r="A49" s="2" t="s">
        <v>44</v>
      </c>
      <c r="B49" s="49">
        <v>12616</v>
      </c>
      <c r="C49" s="49">
        <v>45435</v>
      </c>
      <c r="D49" s="53">
        <v>3.6013792009999999</v>
      </c>
      <c r="E49" s="44">
        <f>B49-[1]Prosinec!$B49</f>
        <v>-1535</v>
      </c>
      <c r="F49" s="71">
        <f t="shared" si="0"/>
        <v>-12.16708941027267</v>
      </c>
      <c r="G49" s="70">
        <f>C49-[1]Prosinec!$C49</f>
        <v>-2075</v>
      </c>
      <c r="H49" s="71">
        <f t="shared" si="1"/>
        <v>-4.5669637944316053</v>
      </c>
      <c r="I49" s="3" t="s">
        <v>97</v>
      </c>
    </row>
    <row r="50" spans="1:9" x14ac:dyDescent="0.25">
      <c r="A50" s="2" t="s">
        <v>45</v>
      </c>
      <c r="B50" s="49">
        <v>9326</v>
      </c>
      <c r="C50" s="49">
        <v>18726</v>
      </c>
      <c r="D50" s="53">
        <v>2.0079348059000002</v>
      </c>
      <c r="E50" s="44">
        <f>B50-[1]Prosinec!$B50</f>
        <v>1954</v>
      </c>
      <c r="F50" s="71">
        <f t="shared" si="0"/>
        <v>20.952176710272358</v>
      </c>
      <c r="G50" s="70">
        <f>C50-[1]Prosinec!$C50</f>
        <v>3741</v>
      </c>
      <c r="H50" s="71">
        <f t="shared" si="1"/>
        <v>19.977571291252804</v>
      </c>
      <c r="I50" s="3" t="s">
        <v>98</v>
      </c>
    </row>
    <row r="51" spans="1:9" x14ac:dyDescent="0.25">
      <c r="A51" s="2" t="s">
        <v>46</v>
      </c>
      <c r="B51" s="49">
        <v>18587</v>
      </c>
      <c r="C51" s="49">
        <v>32996</v>
      </c>
      <c r="D51" s="53">
        <v>1.7752192392999999</v>
      </c>
      <c r="E51" s="44">
        <f>B51-[1]Prosinec!$B51</f>
        <v>-56</v>
      </c>
      <c r="F51" s="71">
        <f t="shared" si="0"/>
        <v>-0.30128584494539196</v>
      </c>
      <c r="G51" s="70">
        <f>C51-[1]Prosinec!$C51</f>
        <v>95</v>
      </c>
      <c r="H51" s="71">
        <f t="shared" si="1"/>
        <v>0.28791368650745547</v>
      </c>
      <c r="I51" s="3" t="s">
        <v>99</v>
      </c>
    </row>
    <row r="52" spans="1:9" x14ac:dyDescent="0.25">
      <c r="A52" s="6" t="s">
        <v>107</v>
      </c>
      <c r="B52" s="49">
        <v>5925</v>
      </c>
      <c r="C52" s="49">
        <v>12765</v>
      </c>
      <c r="D52" s="53">
        <v>2.1544303797</v>
      </c>
      <c r="E52" s="44">
        <f>B52-[1]Prosinec!$B52</f>
        <v>626</v>
      </c>
      <c r="F52" s="71">
        <f t="shared" si="0"/>
        <v>10.565400843881855</v>
      </c>
      <c r="G52" s="70">
        <f>C52-[1]Prosinec!$C52</f>
        <v>889</v>
      </c>
      <c r="H52" s="71">
        <f t="shared" si="1"/>
        <v>6.9643556600078345</v>
      </c>
      <c r="I52" s="3" t="s">
        <v>107</v>
      </c>
    </row>
    <row r="53" spans="1:9" x14ac:dyDescent="0.25">
      <c r="A53" s="6" t="s">
        <v>108</v>
      </c>
      <c r="B53" s="49">
        <v>902</v>
      </c>
      <c r="C53" s="49">
        <v>1810</v>
      </c>
      <c r="D53" s="53">
        <v>2.0066518847000001</v>
      </c>
      <c r="E53" s="44">
        <f>B53-[1]Prosinec!$B53</f>
        <v>408</v>
      </c>
      <c r="F53" s="71">
        <f t="shared" si="0"/>
        <v>45.232815964523283</v>
      </c>
      <c r="G53" s="70">
        <f>C53-[1]Prosinec!$C53</f>
        <v>505</v>
      </c>
      <c r="H53" s="71">
        <f t="shared" si="1"/>
        <v>27.900552486187845</v>
      </c>
      <c r="I53" s="3" t="s">
        <v>109</v>
      </c>
    </row>
    <row r="54" spans="1:9" x14ac:dyDescent="0.25">
      <c r="A54" s="3" t="s">
        <v>110</v>
      </c>
      <c r="B54" s="49">
        <v>2348</v>
      </c>
      <c r="C54" s="49">
        <v>5834</v>
      </c>
      <c r="D54" s="53">
        <v>2.4846678024000002</v>
      </c>
      <c r="E54" s="44">
        <f>B54-[1]Prosinec!$B54</f>
        <v>425</v>
      </c>
      <c r="F54" s="71">
        <f t="shared" si="0"/>
        <v>18.100511073253834</v>
      </c>
      <c r="G54" s="70">
        <f>C54-[1]Prosinec!$C54</f>
        <v>957</v>
      </c>
      <c r="H54" s="71">
        <f t="shared" si="1"/>
        <v>16.403839561193006</v>
      </c>
      <c r="I54" s="3" t="s">
        <v>111</v>
      </c>
    </row>
    <row r="55" spans="1:9" x14ac:dyDescent="0.25">
      <c r="A55" s="7" t="s">
        <v>113</v>
      </c>
      <c r="B55" s="49">
        <v>17643</v>
      </c>
      <c r="C55" s="49">
        <v>39915</v>
      </c>
      <c r="D55" s="53">
        <v>2.2623703451999999</v>
      </c>
      <c r="E55" s="44">
        <f>B55-[1]Prosinec!$B55</f>
        <v>-2021</v>
      </c>
      <c r="F55" s="71">
        <f t="shared" si="0"/>
        <v>-11.454967975967806</v>
      </c>
      <c r="G55" s="70">
        <f>C55-[1]Prosinec!$C55</f>
        <v>-4952</v>
      </c>
      <c r="H55" s="71">
        <f t="shared" si="1"/>
        <v>-12.406363522485281</v>
      </c>
      <c r="I55" s="11" t="s">
        <v>100</v>
      </c>
    </row>
    <row r="56" spans="1:9" x14ac:dyDescent="0.25">
      <c r="A56" s="7" t="s">
        <v>47</v>
      </c>
      <c r="B56" s="49">
        <v>1350</v>
      </c>
      <c r="C56" s="49">
        <v>3584</v>
      </c>
      <c r="D56" s="53">
        <v>2.6548148147999999</v>
      </c>
      <c r="E56" s="44">
        <f>B56-[1]Prosinec!$B56</f>
        <v>94</v>
      </c>
      <c r="F56" s="71">
        <f t="shared" si="0"/>
        <v>6.9629629629629628</v>
      </c>
      <c r="G56" s="70">
        <f>C56-[1]Prosinec!$C56</f>
        <v>456</v>
      </c>
      <c r="H56" s="71">
        <f t="shared" si="1"/>
        <v>12.723214285714285</v>
      </c>
      <c r="I56" s="11" t="s">
        <v>101</v>
      </c>
    </row>
    <row r="57" spans="1:9" x14ac:dyDescent="0.25">
      <c r="A57" s="2" t="s">
        <v>48</v>
      </c>
      <c r="B57" s="49">
        <v>2558</v>
      </c>
      <c r="C57" s="49">
        <v>6416</v>
      </c>
      <c r="D57" s="53">
        <v>2.5082095387000001</v>
      </c>
      <c r="E57" s="44">
        <f>B57-[1]Prosinec!$B57</f>
        <v>155</v>
      </c>
      <c r="F57" s="71">
        <f t="shared" si="0"/>
        <v>6.0594214229867083</v>
      </c>
      <c r="G57" s="70">
        <f>C57-[1]Prosinec!$C57</f>
        <v>121</v>
      </c>
      <c r="H57" s="71">
        <f t="shared" si="1"/>
        <v>1.885910224438903</v>
      </c>
      <c r="I57" s="3" t="s">
        <v>102</v>
      </c>
    </row>
    <row r="58" spans="1:9" x14ac:dyDescent="0.25">
      <c r="A58" s="2" t="s">
        <v>49</v>
      </c>
      <c r="B58" s="49">
        <v>6565</v>
      </c>
      <c r="C58" s="49">
        <v>17286</v>
      </c>
      <c r="D58" s="53">
        <v>2.6330540746</v>
      </c>
      <c r="E58" s="44">
        <f>B58-[1]Prosinec!$B58</f>
        <v>-28</v>
      </c>
      <c r="F58" s="71">
        <f t="shared" si="0"/>
        <v>-0.42650418888042652</v>
      </c>
      <c r="G58" s="70">
        <f>C58-[1]Prosinec!$C58</f>
        <v>387</v>
      </c>
      <c r="H58" s="71">
        <f t="shared" si="1"/>
        <v>2.2388059701492535</v>
      </c>
      <c r="I58" s="3" t="s">
        <v>103</v>
      </c>
    </row>
    <row r="59" spans="1:9" x14ac:dyDescent="0.25">
      <c r="A59" s="2" t="s">
        <v>50</v>
      </c>
      <c r="B59" s="49">
        <v>976</v>
      </c>
      <c r="C59" s="49">
        <v>2375</v>
      </c>
      <c r="D59" s="53">
        <v>2.4334016393</v>
      </c>
      <c r="E59" s="44">
        <f>B59-[1]Prosinec!$B59</f>
        <v>155</v>
      </c>
      <c r="F59" s="71">
        <f t="shared" si="0"/>
        <v>15.881147540983607</v>
      </c>
      <c r="G59" s="70">
        <f>C59-[1]Prosinec!$C59</f>
        <v>332</v>
      </c>
      <c r="H59" s="71">
        <f t="shared" si="1"/>
        <v>13.978947368421052</v>
      </c>
      <c r="I59" s="3" t="s">
        <v>104</v>
      </c>
    </row>
    <row r="60" spans="1:9" ht="13" thickBot="1" x14ac:dyDescent="0.3">
      <c r="A60" s="2" t="s">
        <v>51</v>
      </c>
      <c r="B60" s="50">
        <v>618</v>
      </c>
      <c r="C60" s="50">
        <v>1263</v>
      </c>
      <c r="D60" s="60">
        <v>2.0436893204</v>
      </c>
      <c r="E60" s="44">
        <f>B60-[1]Prosinec!$B60</f>
        <v>185</v>
      </c>
      <c r="F60" s="71">
        <f t="shared" si="0"/>
        <v>29.935275080906148</v>
      </c>
      <c r="G60" s="70">
        <f>C60-[1]Prosinec!$C60</f>
        <v>375</v>
      </c>
      <c r="H60" s="71">
        <f t="shared" si="1"/>
        <v>29.691211401425178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I64"/>
  <sheetViews>
    <sheetView topLeftCell="A55" zoomScale="110" zoomScaleNormal="110" workbookViewId="0">
      <selection activeCell="A64" sqref="A64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118</v>
      </c>
      <c r="C1" s="16" t="s">
        <v>163</v>
      </c>
      <c r="D1" s="17" t="s">
        <v>106</v>
      </c>
      <c r="E1" s="17" t="s">
        <v>162</v>
      </c>
      <c r="F1" s="17" t="s">
        <v>180</v>
      </c>
      <c r="G1" s="17" t="s">
        <v>181</v>
      </c>
      <c r="H1" s="17" t="s">
        <v>182</v>
      </c>
      <c r="I1" s="16" t="s">
        <v>54</v>
      </c>
    </row>
    <row r="2" spans="1:9" ht="13" x14ac:dyDescent="0.3">
      <c r="A2" s="18" t="s">
        <v>116</v>
      </c>
      <c r="B2" s="51" t="s">
        <v>119</v>
      </c>
      <c r="C2" s="51">
        <v>3515373</v>
      </c>
      <c r="D2" s="26">
        <v>2.3348724797143312</v>
      </c>
      <c r="E2" s="31">
        <v>140139</v>
      </c>
      <c r="F2" s="30"/>
      <c r="G2" s="27">
        <f>C2-[1]Q1!$C2</f>
        <v>298339</v>
      </c>
      <c r="H2" s="26">
        <f>(G2/C2)*100</f>
        <v>8.4866954374400674</v>
      </c>
      <c r="I2" s="18" t="s">
        <v>117</v>
      </c>
    </row>
    <row r="3" spans="1:9" ht="13" x14ac:dyDescent="0.3">
      <c r="A3" s="22" t="s">
        <v>0</v>
      </c>
      <c r="B3" s="39">
        <v>255882</v>
      </c>
      <c r="C3" s="39">
        <v>427072</v>
      </c>
      <c r="D3" s="30">
        <v>1.7191314095701133</v>
      </c>
      <c r="E3" s="31">
        <f>B3-[1]Q1!$B3</f>
        <v>17703</v>
      </c>
      <c r="F3" s="30">
        <f>(E3/B3)*100</f>
        <v>6.9184233357563256</v>
      </c>
      <c r="G3" s="27">
        <f>C3-[1]Q1!$C3</f>
        <v>17611</v>
      </c>
      <c r="H3" s="26">
        <f t="shared" ref="H3:H60" si="0">(G3/C3)*100</f>
        <v>4.1236606473849839</v>
      </c>
      <c r="I3" s="22" t="s">
        <v>55</v>
      </c>
    </row>
    <row r="4" spans="1:9" ht="13" x14ac:dyDescent="0.3">
      <c r="A4" s="22" t="s">
        <v>114</v>
      </c>
      <c r="B4" s="39">
        <v>1262077</v>
      </c>
      <c r="C4" s="39">
        <v>3088301</v>
      </c>
      <c r="D4" s="30">
        <v>2.4</v>
      </c>
      <c r="E4" s="31">
        <f>B4-[1]Q1!$B4</f>
        <v>122436</v>
      </c>
      <c r="F4" s="30">
        <f t="shared" ref="F4:F60" si="1">(E4/B4)*100</f>
        <v>9.7011513560583076</v>
      </c>
      <c r="G4" s="27">
        <f>C4-[1]Q1!$C4</f>
        <v>280728</v>
      </c>
      <c r="H4" s="26">
        <f t="shared" si="0"/>
        <v>9.0900465984371355</v>
      </c>
      <c r="I4" s="22" t="s">
        <v>56</v>
      </c>
    </row>
    <row r="5" spans="1:9" ht="13" x14ac:dyDescent="0.3">
      <c r="A5" s="12" t="s">
        <v>1</v>
      </c>
      <c r="B5" s="35"/>
      <c r="C5" s="35"/>
      <c r="D5" s="34"/>
      <c r="E5" s="23"/>
      <c r="F5" s="62"/>
      <c r="G5" s="63"/>
      <c r="H5" s="64"/>
      <c r="I5" s="12" t="s">
        <v>112</v>
      </c>
    </row>
    <row r="6" spans="1:9" x14ac:dyDescent="0.25">
      <c r="A6" s="10" t="s">
        <v>2</v>
      </c>
      <c r="B6" s="49">
        <v>18501</v>
      </c>
      <c r="C6" s="49">
        <v>43481</v>
      </c>
      <c r="D6" s="23">
        <v>2.3818844643858665</v>
      </c>
      <c r="E6" s="23">
        <f>B6-[1]Q1!$B6</f>
        <v>671</v>
      </c>
      <c r="F6" s="62">
        <f t="shared" si="1"/>
        <v>3.626830982109075</v>
      </c>
      <c r="G6" s="42">
        <f>C6-[1]Q1!$C6</f>
        <v>1012</v>
      </c>
      <c r="H6" s="64">
        <f t="shared" si="0"/>
        <v>2.3274533704376621</v>
      </c>
      <c r="I6" s="3" t="s">
        <v>52</v>
      </c>
    </row>
    <row r="7" spans="1:9" x14ac:dyDescent="0.25">
      <c r="A7" s="2" t="s">
        <v>3</v>
      </c>
      <c r="B7" s="49">
        <v>4014</v>
      </c>
      <c r="C7" s="49">
        <v>9590</v>
      </c>
      <c r="D7" s="23">
        <v>2.4</v>
      </c>
      <c r="E7" s="23">
        <f>B7-[1]Q1!$B7</f>
        <v>198</v>
      </c>
      <c r="F7" s="62">
        <f t="shared" si="1"/>
        <v>4.9327354260089686</v>
      </c>
      <c r="G7" s="42">
        <f>C7-[1]Q1!$C7</f>
        <v>1031</v>
      </c>
      <c r="H7" s="64">
        <f t="shared" si="0"/>
        <v>10.750782064650679</v>
      </c>
      <c r="I7" s="3" t="s">
        <v>53</v>
      </c>
    </row>
    <row r="8" spans="1:9" x14ac:dyDescent="0.25">
      <c r="A8" s="2" t="s">
        <v>4</v>
      </c>
      <c r="B8" s="49">
        <v>11566</v>
      </c>
      <c r="C8" s="49">
        <v>31812</v>
      </c>
      <c r="D8" s="23">
        <v>2.8</v>
      </c>
      <c r="E8" s="23">
        <f>B8-[1]Q1!$B8</f>
        <v>2640</v>
      </c>
      <c r="F8" s="62">
        <f t="shared" si="1"/>
        <v>22.825523084904027</v>
      </c>
      <c r="G8" s="42">
        <f>C8-[1]Q1!$C8</f>
        <v>9146</v>
      </c>
      <c r="H8" s="64">
        <f t="shared" si="0"/>
        <v>28.750157173393688</v>
      </c>
      <c r="I8" s="3" t="s">
        <v>57</v>
      </c>
    </row>
    <row r="9" spans="1:9" x14ac:dyDescent="0.25">
      <c r="A9" s="2" t="s">
        <v>5</v>
      </c>
      <c r="B9" s="49">
        <v>1187</v>
      </c>
      <c r="C9" s="49">
        <v>2556</v>
      </c>
      <c r="D9" s="23">
        <v>2.2000000000000002</v>
      </c>
      <c r="E9" s="23">
        <f>B9-[1]Q1!$B9</f>
        <v>-114</v>
      </c>
      <c r="F9" s="62">
        <f t="shared" si="1"/>
        <v>-9.6040438079191244</v>
      </c>
      <c r="G9" s="42">
        <f>C9-[1]Q1!$C9</f>
        <v>-654</v>
      </c>
      <c r="H9" s="64">
        <f t="shared" si="0"/>
        <v>-25.586854460093893</v>
      </c>
      <c r="I9" s="3" t="s">
        <v>59</v>
      </c>
    </row>
    <row r="10" spans="1:9" x14ac:dyDescent="0.25">
      <c r="A10" s="2" t="s">
        <v>6</v>
      </c>
      <c r="B10" s="49">
        <v>10760</v>
      </c>
      <c r="C10" s="49">
        <v>28892</v>
      </c>
      <c r="D10" s="23">
        <v>2.7</v>
      </c>
      <c r="E10" s="23">
        <f>B10-[1]Q1!$B10</f>
        <v>-768</v>
      </c>
      <c r="F10" s="62">
        <f t="shared" si="1"/>
        <v>-7.1375464684014869</v>
      </c>
      <c r="G10" s="42">
        <f>C10-[1]Q1!$C10</f>
        <v>-3301</v>
      </c>
      <c r="H10" s="64">
        <f t="shared" si="0"/>
        <v>-11.425308043749133</v>
      </c>
      <c r="I10" s="3" t="s">
        <v>60</v>
      </c>
    </row>
    <row r="11" spans="1:9" x14ac:dyDescent="0.25">
      <c r="A11" s="2" t="s">
        <v>7</v>
      </c>
      <c r="B11" s="49">
        <v>48489</v>
      </c>
      <c r="C11" s="49">
        <v>121028</v>
      </c>
      <c r="D11" s="23">
        <v>2.4672632970609172</v>
      </c>
      <c r="E11" s="23">
        <f>B11-[1]Q1!$B11</f>
        <v>-676</v>
      </c>
      <c r="F11" s="62">
        <f t="shared" si="1"/>
        <v>-1.3941306275650147</v>
      </c>
      <c r="G11" s="42">
        <f>C11-[1]Q1!$C11</f>
        <v>-275</v>
      </c>
      <c r="H11" s="64">
        <f t="shared" si="0"/>
        <v>-0.22722014740390656</v>
      </c>
      <c r="I11" s="3" t="s">
        <v>61</v>
      </c>
    </row>
    <row r="12" spans="1:9" x14ac:dyDescent="0.25">
      <c r="A12" s="2" t="s">
        <v>8</v>
      </c>
      <c r="B12" s="49">
        <v>6259</v>
      </c>
      <c r="C12" s="49">
        <v>14089</v>
      </c>
      <c r="D12" s="23">
        <v>2.2870641902899966</v>
      </c>
      <c r="E12" s="23">
        <f>B12-[1]Q1!$B12</f>
        <v>121</v>
      </c>
      <c r="F12" s="62">
        <f t="shared" si="1"/>
        <v>1.9332161687170473</v>
      </c>
      <c r="G12" s="42">
        <f>C12-[1]Q1!$C12</f>
        <v>51</v>
      </c>
      <c r="H12" s="64">
        <f t="shared" si="0"/>
        <v>0.36198452693590744</v>
      </c>
      <c r="I12" s="3" t="s">
        <v>62</v>
      </c>
    </row>
    <row r="13" spans="1:9" x14ac:dyDescent="0.25">
      <c r="A13" s="2" t="s">
        <v>9</v>
      </c>
      <c r="B13" s="49">
        <v>12838</v>
      </c>
      <c r="C13" s="49">
        <v>33731</v>
      </c>
      <c r="D13" s="23">
        <v>2.6437203100258353</v>
      </c>
      <c r="E13" s="23">
        <f>B13-[1]Q1!$B13</f>
        <v>839</v>
      </c>
      <c r="F13" s="62">
        <f t="shared" si="1"/>
        <v>6.5352858700732206</v>
      </c>
      <c r="G13" s="42">
        <f>C13-[1]Q1!$C13</f>
        <v>2009</v>
      </c>
      <c r="H13" s="64">
        <f t="shared" si="0"/>
        <v>5.9559455693575645</v>
      </c>
      <c r="I13" s="3" t="s">
        <v>63</v>
      </c>
    </row>
    <row r="14" spans="1:9" x14ac:dyDescent="0.25">
      <c r="A14" s="2" t="s">
        <v>10</v>
      </c>
      <c r="B14" s="49">
        <v>739</v>
      </c>
      <c r="C14" s="49">
        <v>2019</v>
      </c>
      <c r="D14" s="23">
        <v>2.7</v>
      </c>
      <c r="E14" s="23">
        <f>B14-[1]Q1!$B14</f>
        <v>254</v>
      </c>
      <c r="F14" s="62">
        <f t="shared" si="1"/>
        <v>34.370771312584573</v>
      </c>
      <c r="G14" s="42">
        <f>C14-[1]Q1!$C14</f>
        <v>767</v>
      </c>
      <c r="H14" s="64">
        <f t="shared" si="0"/>
        <v>37.989103516592373</v>
      </c>
      <c r="I14" s="3" t="s">
        <v>64</v>
      </c>
    </row>
    <row r="15" spans="1:9" x14ac:dyDescent="0.25">
      <c r="A15" s="2" t="s">
        <v>11</v>
      </c>
      <c r="B15" s="49">
        <v>88968</v>
      </c>
      <c r="C15" s="49">
        <v>254595</v>
      </c>
      <c r="D15" s="23">
        <v>2.9</v>
      </c>
      <c r="E15" s="23">
        <f>B15-[1]Q1!$B15</f>
        <v>6760</v>
      </c>
      <c r="F15" s="62">
        <f t="shared" si="1"/>
        <v>7.5982375685639783</v>
      </c>
      <c r="G15" s="42">
        <f>C15-[1]Q1!$C15</f>
        <v>12011</v>
      </c>
      <c r="H15" s="64">
        <f t="shared" si="0"/>
        <v>4.7176888784147373</v>
      </c>
      <c r="I15" s="3" t="s">
        <v>65</v>
      </c>
    </row>
    <row r="16" spans="1:9" x14ac:dyDescent="0.25">
      <c r="A16" s="2" t="s">
        <v>13</v>
      </c>
      <c r="B16" s="49">
        <v>883</v>
      </c>
      <c r="C16" s="49">
        <v>2187</v>
      </c>
      <c r="D16" s="23">
        <v>2.5</v>
      </c>
      <c r="E16" s="23">
        <f>B16-[1]Q1!$B16</f>
        <v>80</v>
      </c>
      <c r="F16" s="62">
        <f t="shared" si="1"/>
        <v>9.0600226500566254</v>
      </c>
      <c r="G16" s="42">
        <f>C16-[1]Q1!$C16</f>
        <v>-86</v>
      </c>
      <c r="H16" s="64">
        <f t="shared" si="0"/>
        <v>-3.9323273891175123</v>
      </c>
      <c r="I16" s="3" t="s">
        <v>67</v>
      </c>
    </row>
    <row r="17" spans="1:9" x14ac:dyDescent="0.25">
      <c r="A17" s="2" t="s">
        <v>14</v>
      </c>
      <c r="B17" s="49">
        <v>2866</v>
      </c>
      <c r="C17" s="49">
        <v>6634</v>
      </c>
      <c r="D17" s="23">
        <v>2.2999999999999998</v>
      </c>
      <c r="E17" s="23">
        <f>B17-[1]Q1!$B17</f>
        <v>302</v>
      </c>
      <c r="F17" s="62">
        <f t="shared" si="1"/>
        <v>10.537334263782276</v>
      </c>
      <c r="G17" s="42">
        <f>C17-[1]Q1!$C17</f>
        <v>1235</v>
      </c>
      <c r="H17" s="64">
        <f t="shared" si="0"/>
        <v>18.616219475429606</v>
      </c>
      <c r="I17" s="3" t="s">
        <v>68</v>
      </c>
    </row>
    <row r="18" spans="1:9" x14ac:dyDescent="0.25">
      <c r="A18" s="2" t="s">
        <v>15</v>
      </c>
      <c r="B18" s="49">
        <v>1868</v>
      </c>
      <c r="C18" s="49">
        <v>4268</v>
      </c>
      <c r="D18" s="23">
        <v>2.2999999999999998</v>
      </c>
      <c r="E18" s="23">
        <f>B18-[1]Q1!$B18</f>
        <v>161</v>
      </c>
      <c r="F18" s="62">
        <f t="shared" si="1"/>
        <v>8.6188436830835116</v>
      </c>
      <c r="G18" s="42">
        <f>C18-[1]Q1!$C18</f>
        <v>641</v>
      </c>
      <c r="H18" s="64">
        <f t="shared" si="0"/>
        <v>15.018744142455482</v>
      </c>
      <c r="I18" s="3" t="s">
        <v>69</v>
      </c>
    </row>
    <row r="19" spans="1:9" x14ac:dyDescent="0.25">
      <c r="A19" s="2" t="s">
        <v>16</v>
      </c>
      <c r="B19" s="49">
        <v>656</v>
      </c>
      <c r="C19" s="49">
        <v>1382</v>
      </c>
      <c r="D19" s="23">
        <v>2.1</v>
      </c>
      <c r="E19" s="23">
        <f>B19-[1]Q1!$B19</f>
        <v>82</v>
      </c>
      <c r="F19" s="62">
        <f t="shared" si="1"/>
        <v>12.5</v>
      </c>
      <c r="G19" s="42">
        <f>C19-[1]Q1!$C19</f>
        <v>147</v>
      </c>
      <c r="H19" s="64">
        <f t="shared" si="0"/>
        <v>10.636758321273517</v>
      </c>
      <c r="I19" s="3" t="s">
        <v>70</v>
      </c>
    </row>
    <row r="20" spans="1:9" x14ac:dyDescent="0.25">
      <c r="A20" s="2" t="s">
        <v>17</v>
      </c>
      <c r="B20" s="49">
        <v>244</v>
      </c>
      <c r="C20" s="49">
        <v>520</v>
      </c>
      <c r="D20" s="23">
        <v>2.1</v>
      </c>
      <c r="E20" s="23">
        <f>B20-[1]Q1!$B20</f>
        <v>148</v>
      </c>
      <c r="F20" s="62">
        <f t="shared" si="1"/>
        <v>60.655737704918032</v>
      </c>
      <c r="G20" s="42">
        <f>C20-[1]Q1!$C20</f>
        <v>340</v>
      </c>
      <c r="H20" s="64">
        <f t="shared" si="0"/>
        <v>65.384615384615387</v>
      </c>
      <c r="I20" s="3" t="s">
        <v>71</v>
      </c>
    </row>
    <row r="21" spans="1:9" x14ac:dyDescent="0.25">
      <c r="A21" s="2" t="s">
        <v>18</v>
      </c>
      <c r="B21" s="49">
        <v>22725</v>
      </c>
      <c r="C21" s="49">
        <v>48771</v>
      </c>
      <c r="D21" s="23">
        <v>2.1</v>
      </c>
      <c r="E21" s="23">
        <f>B21-[1]Q1!$B21</f>
        <v>5981</v>
      </c>
      <c r="F21" s="62">
        <f t="shared" si="1"/>
        <v>26.319031903190321</v>
      </c>
      <c r="G21" s="42">
        <f>C21-[1]Q1!$C21</f>
        <v>15363</v>
      </c>
      <c r="H21" s="64">
        <f t="shared" si="0"/>
        <v>31.500276803838346</v>
      </c>
      <c r="I21" s="3" t="s">
        <v>72</v>
      </c>
    </row>
    <row r="22" spans="1:9" x14ac:dyDescent="0.25">
      <c r="A22" s="2" t="s">
        <v>19</v>
      </c>
      <c r="B22" s="49">
        <v>439</v>
      </c>
      <c r="C22" s="49">
        <v>1303</v>
      </c>
      <c r="D22" s="23">
        <v>3</v>
      </c>
      <c r="E22" s="23">
        <f>B22-[1]Q1!$B22</f>
        <v>-15</v>
      </c>
      <c r="F22" s="62">
        <f t="shared" si="1"/>
        <v>-3.416856492027335</v>
      </c>
      <c r="G22" s="42">
        <f>C22-[1]Q1!$C22</f>
        <v>169</v>
      </c>
      <c r="H22" s="64">
        <f t="shared" si="0"/>
        <v>12.970069071373752</v>
      </c>
      <c r="I22" s="3" t="s">
        <v>19</v>
      </c>
    </row>
    <row r="23" spans="1:9" x14ac:dyDescent="0.25">
      <c r="A23" s="2" t="s">
        <v>20</v>
      </c>
      <c r="B23" s="49">
        <v>164326</v>
      </c>
      <c r="C23" s="49">
        <v>369226</v>
      </c>
      <c r="D23" s="23">
        <v>2.1950401729467734</v>
      </c>
      <c r="E23" s="23">
        <f>B23-[1]Q1!$B23</f>
        <v>19079</v>
      </c>
      <c r="F23" s="62">
        <f t="shared" si="1"/>
        <v>11.610457261784502</v>
      </c>
      <c r="G23" s="42">
        <f>C23-[1]Q1!$C23</f>
        <v>50403</v>
      </c>
      <c r="H23" s="64">
        <f t="shared" si="0"/>
        <v>13.650988825272325</v>
      </c>
      <c r="I23" s="3" t="s">
        <v>73</v>
      </c>
    </row>
    <row r="24" spans="1:9" x14ac:dyDescent="0.25">
      <c r="A24" s="2" t="s">
        <v>21</v>
      </c>
      <c r="B24" s="49">
        <v>29641</v>
      </c>
      <c r="C24" s="49">
        <v>69548</v>
      </c>
      <c r="D24" s="23">
        <v>2.3234172707085095</v>
      </c>
      <c r="E24" s="23">
        <f>B24-[1]Q1!$B24</f>
        <v>5774</v>
      </c>
      <c r="F24" s="62">
        <f t="shared" si="1"/>
        <v>19.479774636483249</v>
      </c>
      <c r="G24" s="42">
        <f>C24-[1]Q1!$C24</f>
        <v>14095</v>
      </c>
      <c r="H24" s="64">
        <f t="shared" si="0"/>
        <v>20.266578478173347</v>
      </c>
      <c r="I24" s="3" t="s">
        <v>83</v>
      </c>
    </row>
    <row r="25" spans="1:9" x14ac:dyDescent="0.25">
      <c r="A25" s="2" t="s">
        <v>22</v>
      </c>
      <c r="B25" s="49">
        <v>10724</v>
      </c>
      <c r="C25" s="49">
        <v>28507</v>
      </c>
      <c r="D25" s="23">
        <v>2.7</v>
      </c>
      <c r="E25" s="23">
        <f>B25-[1]Q1!$B25</f>
        <v>2099</v>
      </c>
      <c r="F25" s="62">
        <f t="shared" si="1"/>
        <v>19.572920552032823</v>
      </c>
      <c r="G25" s="42">
        <f>C25-[1]Q1!$C25</f>
        <v>6522</v>
      </c>
      <c r="H25" s="64">
        <f t="shared" si="0"/>
        <v>22.878591223208335</v>
      </c>
      <c r="I25" s="3" t="s">
        <v>74</v>
      </c>
    </row>
    <row r="26" spans="1:9" x14ac:dyDescent="0.25">
      <c r="A26" s="2" t="s">
        <v>23</v>
      </c>
      <c r="B26" s="49">
        <v>35659</v>
      </c>
      <c r="C26" s="49">
        <v>70016</v>
      </c>
      <c r="D26" s="23">
        <v>2</v>
      </c>
      <c r="E26" s="23">
        <f>B26-[1]Q1!$B26</f>
        <v>-246</v>
      </c>
      <c r="F26" s="62">
        <f t="shared" si="1"/>
        <v>-0.68986791553324545</v>
      </c>
      <c r="G26" s="42">
        <f>C26-[1]Q1!$C26</f>
        <v>473</v>
      </c>
      <c r="H26" s="64">
        <f t="shared" si="0"/>
        <v>0.67555987202925039</v>
      </c>
      <c r="I26" s="3" t="s">
        <v>75</v>
      </c>
    </row>
    <row r="27" spans="1:9" x14ac:dyDescent="0.25">
      <c r="A27" s="2" t="s">
        <v>24</v>
      </c>
      <c r="B27" s="49">
        <v>7083</v>
      </c>
      <c r="C27" s="49">
        <v>18720</v>
      </c>
      <c r="D27" s="23">
        <v>2.6042626728110601</v>
      </c>
      <c r="E27" s="23">
        <f>B27-[1]Q1!$B27</f>
        <v>1875</v>
      </c>
      <c r="F27" s="62">
        <f t="shared" si="1"/>
        <v>26.47183396865735</v>
      </c>
      <c r="G27" s="42">
        <f>C27-[1]Q1!$C27</f>
        <v>5157</v>
      </c>
      <c r="H27" s="64">
        <f t="shared" si="0"/>
        <v>27.548076923076927</v>
      </c>
      <c r="I27" s="3" t="s">
        <v>76</v>
      </c>
    </row>
    <row r="28" spans="1:9" x14ac:dyDescent="0.25">
      <c r="A28" s="2" t="s">
        <v>25</v>
      </c>
      <c r="B28" s="49">
        <v>26358</v>
      </c>
      <c r="C28" s="49">
        <v>51444</v>
      </c>
      <c r="D28" s="23">
        <v>2</v>
      </c>
      <c r="E28" s="23">
        <f>B28-[1]Q1!$B28</f>
        <v>2994</v>
      </c>
      <c r="F28" s="62">
        <f t="shared" si="1"/>
        <v>11.358980195765991</v>
      </c>
      <c r="G28" s="42">
        <f>C28-[1]Q1!$C28</f>
        <v>6208</v>
      </c>
      <c r="H28" s="64">
        <f t="shared" si="0"/>
        <v>12.067490863851955</v>
      </c>
      <c r="I28" s="3" t="s">
        <v>77</v>
      </c>
    </row>
    <row r="29" spans="1:9" x14ac:dyDescent="0.25">
      <c r="A29" s="2" t="s">
        <v>26</v>
      </c>
      <c r="B29" s="49">
        <v>11691</v>
      </c>
      <c r="C29" s="49">
        <v>27620</v>
      </c>
      <c r="D29" s="23">
        <v>2.4</v>
      </c>
      <c r="E29" s="23">
        <f>B29-[1]Q1!$B29</f>
        <v>2254</v>
      </c>
      <c r="F29" s="62">
        <f t="shared" si="1"/>
        <v>19.279787871011887</v>
      </c>
      <c r="G29" s="42">
        <f>C29-[1]Q1!$C29</f>
        <v>5522</v>
      </c>
      <c r="H29" s="64">
        <f t="shared" si="0"/>
        <v>19.992758870383781</v>
      </c>
      <c r="I29" s="3" t="s">
        <v>78</v>
      </c>
    </row>
    <row r="30" spans="1:9" x14ac:dyDescent="0.25">
      <c r="A30" s="2" t="s">
        <v>27</v>
      </c>
      <c r="B30" s="49">
        <v>107196</v>
      </c>
      <c r="C30" s="49">
        <v>405493</v>
      </c>
      <c r="D30" s="23">
        <v>3.8</v>
      </c>
      <c r="E30" s="23">
        <f>B30-[1]Q1!$B30</f>
        <v>14665</v>
      </c>
      <c r="F30" s="62">
        <f t="shared" si="1"/>
        <v>13.680547781633642</v>
      </c>
      <c r="G30" s="42">
        <f>C30-[1]Q1!$C30</f>
        <v>44596</v>
      </c>
      <c r="H30" s="64">
        <f t="shared" si="0"/>
        <v>10.997970371868318</v>
      </c>
      <c r="I30" s="3" t="s">
        <v>79</v>
      </c>
    </row>
    <row r="31" spans="1:9" x14ac:dyDescent="0.25">
      <c r="A31" s="2" t="s">
        <v>28</v>
      </c>
      <c r="B31" s="49">
        <v>10556</v>
      </c>
      <c r="C31" s="49">
        <v>31062</v>
      </c>
      <c r="D31" s="23">
        <v>2.9</v>
      </c>
      <c r="E31" s="23">
        <f>B31-[1]Q1!$B31</f>
        <v>788</v>
      </c>
      <c r="F31" s="62">
        <f t="shared" si="1"/>
        <v>7.4649488442591894</v>
      </c>
      <c r="G31" s="42">
        <f>C31-[1]Q1!$C31</f>
        <v>1748</v>
      </c>
      <c r="H31" s="64">
        <f t="shared" si="0"/>
        <v>5.627454767883588</v>
      </c>
      <c r="I31" s="3" t="s">
        <v>80</v>
      </c>
    </row>
    <row r="32" spans="1:9" x14ac:dyDescent="0.25">
      <c r="A32" s="2" t="s">
        <v>29</v>
      </c>
      <c r="B32" s="49">
        <v>60775</v>
      </c>
      <c r="C32" s="49">
        <v>110183</v>
      </c>
      <c r="D32" s="23">
        <v>1.8</v>
      </c>
      <c r="E32" s="23">
        <f>B32-[1]Q1!$B32</f>
        <v>3715</v>
      </c>
      <c r="F32" s="62">
        <f t="shared" si="1"/>
        <v>6.1127108185931718</v>
      </c>
      <c r="G32" s="42">
        <f>C32-[1]Q1!$C32</f>
        <v>3781</v>
      </c>
      <c r="H32" s="64">
        <f t="shared" si="0"/>
        <v>3.4315638528629644</v>
      </c>
      <c r="I32" s="3" t="s">
        <v>81</v>
      </c>
    </row>
    <row r="33" spans="1:9" x14ac:dyDescent="0.25">
      <c r="A33" s="2" t="s">
        <v>30</v>
      </c>
      <c r="B33" s="49">
        <v>2924</v>
      </c>
      <c r="C33" s="49">
        <v>6005</v>
      </c>
      <c r="D33" s="23">
        <v>2.0858433734939759</v>
      </c>
      <c r="E33" s="23">
        <f>B33-[1]Q1!$B33</f>
        <v>268</v>
      </c>
      <c r="F33" s="62">
        <f t="shared" si="1"/>
        <v>9.1655266757865927</v>
      </c>
      <c r="G33" s="42">
        <f>C33-[1]Q1!$C33</f>
        <v>465</v>
      </c>
      <c r="H33" s="64">
        <f t="shared" si="0"/>
        <v>7.7435470441298921</v>
      </c>
      <c r="I33" s="3" t="s">
        <v>82</v>
      </c>
    </row>
    <row r="34" spans="1:9" x14ac:dyDescent="0.25">
      <c r="A34" s="4" t="s">
        <v>31</v>
      </c>
      <c r="B34" s="49">
        <v>98897</v>
      </c>
      <c r="C34" s="49">
        <v>250293</v>
      </c>
      <c r="D34" s="23">
        <v>2.533132729316844</v>
      </c>
      <c r="E34" s="23">
        <f>B34-[1]Q1!$B34</f>
        <v>8171</v>
      </c>
      <c r="F34" s="62">
        <f t="shared" si="1"/>
        <v>8.2621313083308898</v>
      </c>
      <c r="G34" s="42">
        <f>C34-[1]Q1!$C34</f>
        <v>20472</v>
      </c>
      <c r="H34" s="64">
        <f t="shared" si="0"/>
        <v>8.1792139612374299</v>
      </c>
      <c r="I34" s="3" t="s">
        <v>84</v>
      </c>
    </row>
    <row r="35" spans="1:9" x14ac:dyDescent="0.25">
      <c r="A35" s="2" t="s">
        <v>12</v>
      </c>
      <c r="B35" s="49">
        <v>6381</v>
      </c>
      <c r="C35" s="49">
        <v>17913</v>
      </c>
      <c r="D35" s="23">
        <v>2.8</v>
      </c>
      <c r="E35" s="23">
        <f>B35-[1]Q1!$B35</f>
        <v>-815</v>
      </c>
      <c r="F35" s="62">
        <f t="shared" si="1"/>
        <v>-12.772292744083998</v>
      </c>
      <c r="G35" s="42">
        <f>C35-[1]Q1!$C35</f>
        <v>-1652</v>
      </c>
      <c r="H35" s="64">
        <f t="shared" si="0"/>
        <v>-9.2223524814380617</v>
      </c>
      <c r="I35" s="3" t="s">
        <v>66</v>
      </c>
    </row>
    <row r="36" spans="1:9" x14ac:dyDescent="0.25">
      <c r="A36" s="2" t="s">
        <v>32</v>
      </c>
      <c r="B36" s="49">
        <v>40733</v>
      </c>
      <c r="C36" s="49">
        <v>111352</v>
      </c>
      <c r="D36" s="23">
        <v>2.7</v>
      </c>
      <c r="E36" s="23">
        <f>B36-[1]Q1!$B36</f>
        <v>12457</v>
      </c>
      <c r="F36" s="62">
        <f t="shared" si="1"/>
        <v>30.582083323104115</v>
      </c>
      <c r="G36" s="42">
        <f>C36-[1]Q1!$C36</f>
        <v>37242</v>
      </c>
      <c r="H36" s="64">
        <f t="shared" si="0"/>
        <v>33.44529060995761</v>
      </c>
      <c r="I36" s="3" t="s">
        <v>85</v>
      </c>
    </row>
    <row r="37" spans="1:9" x14ac:dyDescent="0.25">
      <c r="A37" s="2" t="s">
        <v>33</v>
      </c>
      <c r="B37" s="49">
        <v>15876</v>
      </c>
      <c r="C37" s="49">
        <v>40639</v>
      </c>
      <c r="D37" s="23">
        <v>2.6</v>
      </c>
      <c r="E37" s="23">
        <f>B37-[1]Q1!$B37</f>
        <v>-339</v>
      </c>
      <c r="F37" s="62">
        <f t="shared" si="1"/>
        <v>-2.1352985638699926</v>
      </c>
      <c r="G37" s="42">
        <f>C37-[1]Q1!$C37</f>
        <v>549</v>
      </c>
      <c r="H37" s="64">
        <f t="shared" si="0"/>
        <v>1.3509190678904501</v>
      </c>
      <c r="I37" s="3" t="s">
        <v>86</v>
      </c>
    </row>
    <row r="38" spans="1:9" x14ac:dyDescent="0.25">
      <c r="A38" s="2" t="s">
        <v>34</v>
      </c>
      <c r="B38" s="49">
        <v>13238</v>
      </c>
      <c r="C38" s="49">
        <v>30556</v>
      </c>
      <c r="D38" s="23">
        <v>2.3379268504073498</v>
      </c>
      <c r="E38" s="23">
        <f>B38-[1]Q1!$B38</f>
        <v>1700</v>
      </c>
      <c r="F38" s="62">
        <f t="shared" si="1"/>
        <v>12.84181900589213</v>
      </c>
      <c r="G38" s="42">
        <f>C38-[1]Q1!$C38</f>
        <v>3581</v>
      </c>
      <c r="H38" s="64">
        <f t="shared" si="0"/>
        <v>11.719465898677838</v>
      </c>
      <c r="I38" s="3" t="s">
        <v>87</v>
      </c>
    </row>
    <row r="39" spans="1:9" x14ac:dyDescent="0.25">
      <c r="A39" s="2" t="s">
        <v>35</v>
      </c>
      <c r="B39" s="49">
        <v>16962</v>
      </c>
      <c r="C39" s="49">
        <v>49412</v>
      </c>
      <c r="D39" s="23">
        <v>2.9</v>
      </c>
      <c r="E39" s="23">
        <f>B39-[1]Q1!$B39</f>
        <v>1916</v>
      </c>
      <c r="F39" s="62">
        <f t="shared" si="1"/>
        <v>11.295837754981724</v>
      </c>
      <c r="G39" s="42">
        <f>C39-[1]Q1!$C39</f>
        <v>2202</v>
      </c>
      <c r="H39" s="64">
        <f t="shared" si="0"/>
        <v>4.4564073504411885</v>
      </c>
      <c r="I39" s="3" t="s">
        <v>88</v>
      </c>
    </row>
    <row r="40" spans="1:9" x14ac:dyDescent="0.25">
      <c r="A40" s="2" t="s">
        <v>36</v>
      </c>
      <c r="B40" s="49">
        <v>23618</v>
      </c>
      <c r="C40" s="49">
        <v>50873</v>
      </c>
      <c r="D40" s="23">
        <v>2.2000000000000002</v>
      </c>
      <c r="E40" s="23">
        <f>B40-[1]Q1!$B40</f>
        <v>6223</v>
      </c>
      <c r="F40" s="62">
        <f t="shared" si="1"/>
        <v>26.348547717842326</v>
      </c>
      <c r="G40" s="42">
        <f>C40-[1]Q1!$C40</f>
        <v>7339</v>
      </c>
      <c r="H40" s="64">
        <f t="shared" si="0"/>
        <v>14.426119945747255</v>
      </c>
      <c r="I40" s="3" t="s">
        <v>89</v>
      </c>
    </row>
    <row r="41" spans="1:9" x14ac:dyDescent="0.25">
      <c r="A41" s="2" t="s">
        <v>37</v>
      </c>
      <c r="B41" s="49">
        <v>18042</v>
      </c>
      <c r="C41" s="49">
        <v>39776</v>
      </c>
      <c r="D41" s="23">
        <v>2.2000000000000002</v>
      </c>
      <c r="E41" s="23">
        <f>B41-[1]Q1!$B41</f>
        <v>-643</v>
      </c>
      <c r="F41" s="62">
        <f t="shared" si="1"/>
        <v>-3.5639064405276573</v>
      </c>
      <c r="G41" s="42">
        <f>C41-[1]Q1!$C41</f>
        <v>-4067</v>
      </c>
      <c r="H41" s="64">
        <f t="shared" si="0"/>
        <v>-10.224758648431214</v>
      </c>
      <c r="I41" s="3" t="s">
        <v>90</v>
      </c>
    </row>
    <row r="42" spans="1:9" x14ac:dyDescent="0.25">
      <c r="A42" s="2" t="s">
        <v>38</v>
      </c>
      <c r="B42" s="49">
        <v>7521</v>
      </c>
      <c r="C42" s="49">
        <v>17954</v>
      </c>
      <c r="D42" s="23">
        <v>2.3936250187941663</v>
      </c>
      <c r="E42" s="23">
        <f>B42-[1]Q1!$B42</f>
        <v>870</v>
      </c>
      <c r="F42" s="62">
        <f t="shared" si="1"/>
        <v>11.567610690067811</v>
      </c>
      <c r="G42" s="42">
        <f>C42-[1]Q1!$C42</f>
        <v>2034</v>
      </c>
      <c r="H42" s="64">
        <f t="shared" si="0"/>
        <v>11.328951765623259</v>
      </c>
      <c r="I42" s="3" t="s">
        <v>91</v>
      </c>
    </row>
    <row r="43" spans="1:9" x14ac:dyDescent="0.25">
      <c r="A43" s="2" t="s">
        <v>39</v>
      </c>
      <c r="B43" s="49">
        <v>54530</v>
      </c>
      <c r="C43" s="49">
        <v>124820</v>
      </c>
      <c r="D43" s="23">
        <v>2.2999999999999998</v>
      </c>
      <c r="E43" s="23">
        <f>B43-[1]Q1!$B43</f>
        <v>-538</v>
      </c>
      <c r="F43" s="62">
        <f t="shared" si="1"/>
        <v>-0.98661287364753336</v>
      </c>
      <c r="G43" s="42">
        <f>C43-[1]Q1!$C43</f>
        <v>-9397</v>
      </c>
      <c r="H43" s="64">
        <f t="shared" si="0"/>
        <v>-7.5284409549751645</v>
      </c>
      <c r="I43" s="3" t="s">
        <v>39</v>
      </c>
    </row>
    <row r="44" spans="1:9" x14ac:dyDescent="0.25">
      <c r="A44" s="2" t="s">
        <v>40</v>
      </c>
      <c r="B44" s="49">
        <v>9785</v>
      </c>
      <c r="C44" s="49">
        <v>25341</v>
      </c>
      <c r="D44" s="23">
        <v>2.6</v>
      </c>
      <c r="E44" s="23">
        <f>B44-[1]Q1!$B44</f>
        <v>407</v>
      </c>
      <c r="F44" s="62">
        <f t="shared" si="1"/>
        <v>4.1594276954522229</v>
      </c>
      <c r="G44" s="42">
        <f>C44-[1]Q1!$C44</f>
        <v>-223</v>
      </c>
      <c r="H44" s="64">
        <f t="shared" si="0"/>
        <v>-0.87999684306065262</v>
      </c>
      <c r="I44" s="3" t="s">
        <v>92</v>
      </c>
    </row>
    <row r="45" spans="1:9" x14ac:dyDescent="0.25">
      <c r="A45" s="2" t="s">
        <v>41</v>
      </c>
      <c r="B45" s="49">
        <v>5888</v>
      </c>
      <c r="C45" s="49">
        <v>12420</v>
      </c>
      <c r="D45" s="23">
        <v>2.1304640215198387</v>
      </c>
      <c r="E45" s="23">
        <f>B45-[1]Q1!$B45</f>
        <v>1427</v>
      </c>
      <c r="F45" s="62">
        <f t="shared" si="1"/>
        <v>24.235733695652172</v>
      </c>
      <c r="G45" s="42">
        <f>C45-[1]Q1!$C45</f>
        <v>2916</v>
      </c>
      <c r="H45" s="64">
        <f t="shared" si="0"/>
        <v>23.478260869565219</v>
      </c>
      <c r="I45" s="3" t="s">
        <v>93</v>
      </c>
    </row>
    <row r="46" spans="1:9" x14ac:dyDescent="0.25">
      <c r="A46" s="2" t="s">
        <v>42</v>
      </c>
      <c r="B46" s="49">
        <v>16633</v>
      </c>
      <c r="C46" s="49">
        <v>38432</v>
      </c>
      <c r="D46" s="23">
        <v>2.3373608670181607</v>
      </c>
      <c r="E46" s="23">
        <f>B46-[1]Q1!$B46</f>
        <v>2977</v>
      </c>
      <c r="F46" s="62">
        <f t="shared" si="1"/>
        <v>17.898154271628691</v>
      </c>
      <c r="G46" s="42">
        <f>C46-[1]Q1!$C46</f>
        <v>6513</v>
      </c>
      <c r="H46" s="64">
        <f t="shared" si="0"/>
        <v>16.946815154038301</v>
      </c>
      <c r="I46" s="3" t="s">
        <v>94</v>
      </c>
    </row>
    <row r="47" spans="1:9" x14ac:dyDescent="0.25">
      <c r="A47" s="2" t="s">
        <v>43</v>
      </c>
      <c r="B47" s="49">
        <v>48591</v>
      </c>
      <c r="C47" s="49">
        <v>84228</v>
      </c>
      <c r="D47" s="23">
        <v>1.6852939783010377</v>
      </c>
      <c r="E47" s="23">
        <f>B47-[1]Q1!$B47</f>
        <v>6377</v>
      </c>
      <c r="F47" s="62">
        <f t="shared" si="1"/>
        <v>13.123829515753945</v>
      </c>
      <c r="G47" s="42">
        <f>C47-[1]Q1!$C47</f>
        <v>13085</v>
      </c>
      <c r="H47" s="64">
        <f t="shared" si="0"/>
        <v>15.535213943106804</v>
      </c>
      <c r="I47" s="3" t="s">
        <v>95</v>
      </c>
    </row>
    <row r="48" spans="1:9" x14ac:dyDescent="0.25">
      <c r="A48" s="2" t="s">
        <v>58</v>
      </c>
      <c r="B48" s="49">
        <v>9251</v>
      </c>
      <c r="C48" s="49">
        <v>21568</v>
      </c>
      <c r="D48" s="23">
        <v>2.2999999999999998</v>
      </c>
      <c r="E48" s="23">
        <f>B48-[1]Q1!$B48</f>
        <v>1815</v>
      </c>
      <c r="F48" s="62">
        <f t="shared" si="1"/>
        <v>19.619500594530319</v>
      </c>
      <c r="G48" s="42">
        <f>C48-[1]Q1!$C48</f>
        <v>5436</v>
      </c>
      <c r="H48" s="64">
        <f t="shared" si="0"/>
        <v>25.204005934718097</v>
      </c>
      <c r="I48" s="3" t="s">
        <v>96</v>
      </c>
    </row>
    <row r="49" spans="1:9" x14ac:dyDescent="0.25">
      <c r="A49" s="2" t="s">
        <v>44</v>
      </c>
      <c r="B49" s="49">
        <v>25559</v>
      </c>
      <c r="C49" s="49">
        <v>80479</v>
      </c>
      <c r="D49" s="23">
        <v>3.1</v>
      </c>
      <c r="E49" s="23">
        <f>B49-[1]Q1!$B49</f>
        <v>-1643</v>
      </c>
      <c r="F49" s="62">
        <f t="shared" si="1"/>
        <v>-6.4282640165890674</v>
      </c>
      <c r="G49" s="42">
        <f>C49-[1]Q1!$C49</f>
        <v>-1936</v>
      </c>
      <c r="H49" s="64">
        <f t="shared" si="0"/>
        <v>-2.4055964910100771</v>
      </c>
      <c r="I49" s="3" t="s">
        <v>97</v>
      </c>
    </row>
    <row r="50" spans="1:9" x14ac:dyDescent="0.25">
      <c r="A50" s="2" t="s">
        <v>45</v>
      </c>
      <c r="B50" s="49">
        <v>18673</v>
      </c>
      <c r="C50" s="49">
        <v>37114</v>
      </c>
      <c r="D50" s="23">
        <v>2.0111186608190748</v>
      </c>
      <c r="E50" s="23">
        <f>B50-[1]Q1!$B50</f>
        <v>2484</v>
      </c>
      <c r="F50" s="62">
        <f t="shared" si="1"/>
        <v>13.302629465002946</v>
      </c>
      <c r="G50" s="42">
        <f>C50-[1]Q1!$C50</f>
        <v>4556</v>
      </c>
      <c r="H50" s="64">
        <f t="shared" si="0"/>
        <v>12.275691113865388</v>
      </c>
      <c r="I50" s="3" t="s">
        <v>98</v>
      </c>
    </row>
    <row r="51" spans="1:9" x14ac:dyDescent="0.25">
      <c r="A51" s="2" t="s">
        <v>46</v>
      </c>
      <c r="B51" s="49">
        <v>61117</v>
      </c>
      <c r="C51" s="49">
        <v>98918</v>
      </c>
      <c r="D51" s="23">
        <v>1.6</v>
      </c>
      <c r="E51" s="23">
        <f>B51-[1]Q1!$B51</f>
        <v>4468</v>
      </c>
      <c r="F51" s="62">
        <f t="shared" si="1"/>
        <v>7.3105682543318551</v>
      </c>
      <c r="G51" s="42">
        <f>C51-[1]Q1!$C51</f>
        <v>2965</v>
      </c>
      <c r="H51" s="64">
        <f t="shared" si="0"/>
        <v>2.9974322165834328</v>
      </c>
      <c r="I51" s="3" t="s">
        <v>99</v>
      </c>
    </row>
    <row r="52" spans="1:9" x14ac:dyDescent="0.25">
      <c r="A52" s="6" t="s">
        <v>107</v>
      </c>
      <c r="B52" s="49">
        <v>12674</v>
      </c>
      <c r="C52" s="49">
        <v>29127</v>
      </c>
      <c r="D52" s="23">
        <v>2.2999999999999998</v>
      </c>
      <c r="E52" s="23">
        <f>B52-[1]Q1!$B52</f>
        <v>1494</v>
      </c>
      <c r="F52" s="62">
        <f t="shared" si="1"/>
        <v>11.787912261322392</v>
      </c>
      <c r="G52" s="42">
        <f>C52-[1]Q1!$C52</f>
        <v>4213</v>
      </c>
      <c r="H52" s="64">
        <f t="shared" si="0"/>
        <v>14.464242798777766</v>
      </c>
      <c r="I52" s="3" t="s">
        <v>107</v>
      </c>
    </row>
    <row r="53" spans="1:9" x14ac:dyDescent="0.25">
      <c r="A53" s="6" t="s">
        <v>108</v>
      </c>
      <c r="B53" s="49">
        <v>1436</v>
      </c>
      <c r="C53" s="49">
        <v>3417</v>
      </c>
      <c r="D53" s="23">
        <v>2.4</v>
      </c>
      <c r="E53" s="23">
        <f>B53-[1]Q1!$B53</f>
        <v>259</v>
      </c>
      <c r="F53" s="62">
        <f t="shared" si="1"/>
        <v>18.036211699164344</v>
      </c>
      <c r="G53" s="42">
        <f>C53-[1]Q1!$C53</f>
        <v>401</v>
      </c>
      <c r="H53" s="64">
        <f t="shared" si="0"/>
        <v>11.735440444834651</v>
      </c>
      <c r="I53" s="3" t="s">
        <v>109</v>
      </c>
    </row>
    <row r="54" spans="1:9" x14ac:dyDescent="0.25">
      <c r="A54" s="3" t="s">
        <v>110</v>
      </c>
      <c r="B54" s="49">
        <v>3003</v>
      </c>
      <c r="C54" s="49">
        <v>7379</v>
      </c>
      <c r="D54" s="23">
        <v>2.5</v>
      </c>
      <c r="E54" s="23">
        <f>B54-[1]Q1!$B54</f>
        <v>-35</v>
      </c>
      <c r="F54" s="62">
        <f t="shared" si="1"/>
        <v>-1.1655011655011656</v>
      </c>
      <c r="G54" s="42">
        <f>C54-[1]Q1!$C54</f>
        <v>128</v>
      </c>
      <c r="H54" s="64">
        <f t="shared" si="0"/>
        <v>1.7346523919230246</v>
      </c>
      <c r="I54" s="3" t="s">
        <v>111</v>
      </c>
    </row>
    <row r="55" spans="1:9" x14ac:dyDescent="0.25">
      <c r="A55" s="7" t="s">
        <v>113</v>
      </c>
      <c r="B55" s="49">
        <v>34653</v>
      </c>
      <c r="C55" s="49">
        <v>77111</v>
      </c>
      <c r="D55" s="24">
        <v>2.2000000000000002</v>
      </c>
      <c r="E55" s="23">
        <f>B55-[1]Q1!$B55</f>
        <v>2506</v>
      </c>
      <c r="F55" s="62">
        <f t="shared" si="1"/>
        <v>7.2316971113612096</v>
      </c>
      <c r="G55" s="42">
        <f>C55-[1]Q1!$C55</f>
        <v>4462</v>
      </c>
      <c r="H55" s="64">
        <f t="shared" si="0"/>
        <v>5.7864636692560074</v>
      </c>
      <c r="I55" s="11" t="s">
        <v>100</v>
      </c>
    </row>
    <row r="56" spans="1:9" x14ac:dyDescent="0.25">
      <c r="A56" s="7" t="s">
        <v>47</v>
      </c>
      <c r="B56" s="49">
        <v>1514</v>
      </c>
      <c r="C56" s="49">
        <v>3805</v>
      </c>
      <c r="D56" s="24">
        <v>2.5</v>
      </c>
      <c r="E56" s="23">
        <f>B56-[1]Q1!$B56</f>
        <v>175</v>
      </c>
      <c r="F56" s="62">
        <f t="shared" si="1"/>
        <v>11.55878467635403</v>
      </c>
      <c r="G56" s="42">
        <f>C56-[1]Q1!$C56</f>
        <v>677</v>
      </c>
      <c r="H56" s="64">
        <f t="shared" si="0"/>
        <v>17.792378449408673</v>
      </c>
      <c r="I56" s="11" t="s">
        <v>101</v>
      </c>
    </row>
    <row r="57" spans="1:9" x14ac:dyDescent="0.25">
      <c r="A57" s="2" t="s">
        <v>48</v>
      </c>
      <c r="B57" s="49">
        <v>6146</v>
      </c>
      <c r="C57" s="49">
        <v>14428</v>
      </c>
      <c r="D57" s="23">
        <v>2.2999999999999998</v>
      </c>
      <c r="E57" s="23">
        <f>B57-[1]Q1!$B57</f>
        <v>540</v>
      </c>
      <c r="F57" s="62">
        <f t="shared" si="1"/>
        <v>8.7862024080702898</v>
      </c>
      <c r="G57" s="42">
        <f>C57-[1]Q1!$C57</f>
        <v>295</v>
      </c>
      <c r="H57" s="64">
        <f t="shared" si="0"/>
        <v>2.0446354311061827</v>
      </c>
      <c r="I57" s="3" t="s">
        <v>102</v>
      </c>
    </row>
    <row r="58" spans="1:9" x14ac:dyDescent="0.25">
      <c r="A58" s="2" t="s">
        <v>49</v>
      </c>
      <c r="B58" s="49">
        <v>9281</v>
      </c>
      <c r="C58" s="49">
        <v>21543</v>
      </c>
      <c r="D58" s="23">
        <v>2.3346908939014202</v>
      </c>
      <c r="E58" s="23">
        <f>B58-[1]Q1!$B58</f>
        <v>-295</v>
      </c>
      <c r="F58" s="62">
        <f t="shared" si="1"/>
        <v>-3.1785367956039221</v>
      </c>
      <c r="G58" s="42">
        <f>C58-[1]Q1!$C58</f>
        <v>-814</v>
      </c>
      <c r="H58" s="64">
        <f t="shared" si="0"/>
        <v>-3.7784895325627814</v>
      </c>
      <c r="I58" s="3" t="s">
        <v>103</v>
      </c>
    </row>
    <row r="59" spans="1:9" x14ac:dyDescent="0.25">
      <c r="A59" s="2" t="s">
        <v>50</v>
      </c>
      <c r="B59" s="49">
        <v>1099</v>
      </c>
      <c r="C59" s="49">
        <v>2658</v>
      </c>
      <c r="D59" s="23">
        <v>2.4</v>
      </c>
      <c r="E59" s="23">
        <f>B59-[1]Q1!$B59</f>
        <v>162</v>
      </c>
      <c r="F59" s="62">
        <f t="shared" si="1"/>
        <v>14.740673339399454</v>
      </c>
      <c r="G59" s="42">
        <f>C59-[1]Q1!$C59</f>
        <v>522</v>
      </c>
      <c r="H59" s="64">
        <f t="shared" si="0"/>
        <v>19.638826185101578</v>
      </c>
      <c r="I59" s="3" t="s">
        <v>104</v>
      </c>
    </row>
    <row r="60" spans="1:9" ht="13" thickBot="1" x14ac:dyDescent="0.3">
      <c r="A60" s="2" t="s">
        <v>51</v>
      </c>
      <c r="B60" s="50">
        <v>1041</v>
      </c>
      <c r="C60" s="50">
        <v>2063</v>
      </c>
      <c r="D60" s="23">
        <v>2</v>
      </c>
      <c r="E60" s="23">
        <f>B60-[1]Q1!$B60</f>
        <v>387</v>
      </c>
      <c r="F60" s="62">
        <f t="shared" si="1"/>
        <v>37.175792507204612</v>
      </c>
      <c r="G60" s="42">
        <f>C60-[1]Q1!$C60</f>
        <v>653</v>
      </c>
      <c r="H60" s="64">
        <f t="shared" si="0"/>
        <v>31.65293262239457</v>
      </c>
      <c r="I60" s="3" t="s">
        <v>105</v>
      </c>
    </row>
    <row r="61" spans="1:9" x14ac:dyDescent="0.25">
      <c r="F61" s="65"/>
      <c r="G61" s="65"/>
      <c r="H61" s="65"/>
    </row>
    <row r="62" spans="1:9" x14ac:dyDescent="0.25">
      <c r="A62" s="8" t="s">
        <v>115</v>
      </c>
      <c r="B62" s="1"/>
      <c r="C62" s="1"/>
      <c r="F62" s="65"/>
      <c r="G62" s="65"/>
      <c r="H62" s="65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65"/>
  <sheetViews>
    <sheetView topLeftCell="A55" workbookViewId="0">
      <selection activeCell="A64" sqref="A64"/>
    </sheetView>
  </sheetViews>
  <sheetFormatPr defaultColWidth="8.81640625" defaultRowHeight="12.5" x14ac:dyDescent="0.25"/>
  <cols>
    <col min="1" max="1" width="25.7265625" style="5" customWidth="1"/>
    <col min="2" max="8" width="13.7265625" style="5" customWidth="1"/>
    <col min="9" max="9" width="25.7265625" style="5" customWidth="1"/>
    <col min="10" max="16384" width="8.81640625" style="5"/>
  </cols>
  <sheetData>
    <row r="1" spans="1:9" ht="95.15" customHeight="1" x14ac:dyDescent="0.25">
      <c r="A1" s="16" t="s">
        <v>54</v>
      </c>
      <c r="B1" s="16" t="s">
        <v>120</v>
      </c>
      <c r="C1" s="16" t="s">
        <v>121</v>
      </c>
      <c r="D1" s="17" t="s">
        <v>106</v>
      </c>
      <c r="E1" s="17" t="s">
        <v>176</v>
      </c>
      <c r="F1" s="17" t="s">
        <v>177</v>
      </c>
      <c r="G1" s="17" t="s">
        <v>178</v>
      </c>
      <c r="H1" s="17" t="s">
        <v>179</v>
      </c>
      <c r="I1" s="16" t="s">
        <v>54</v>
      </c>
    </row>
    <row r="2" spans="1:9" ht="13" x14ac:dyDescent="0.3">
      <c r="A2" s="18" t="s">
        <v>116</v>
      </c>
      <c r="B2" s="52">
        <v>2087150</v>
      </c>
      <c r="C2" s="52">
        <v>4800153</v>
      </c>
      <c r="D2" s="30">
        <v>2.2998600963000002</v>
      </c>
      <c r="E2" s="27">
        <f>B2-[1]Q2!$B2</f>
        <v>6145</v>
      </c>
      <c r="F2" s="26">
        <f>($E2/$B2)*100</f>
        <v>0.29442062142155573</v>
      </c>
      <c r="G2" s="27">
        <f>C2-[1]Q2!$C2</f>
        <v>-85462</v>
      </c>
      <c r="H2" s="26">
        <f>($G2/$C2)*100</f>
        <v>-1.7804015830328743</v>
      </c>
      <c r="I2" s="18" t="s">
        <v>117</v>
      </c>
    </row>
    <row r="3" spans="1:9" ht="13" x14ac:dyDescent="0.3">
      <c r="A3" s="22" t="s">
        <v>0</v>
      </c>
      <c r="B3" s="52">
        <v>311980</v>
      </c>
      <c r="C3" s="52">
        <v>532399</v>
      </c>
      <c r="D3" s="30">
        <v>1.7065164434</v>
      </c>
      <c r="E3" s="27">
        <f>B3-[1]Q2!$B3</f>
        <v>39136</v>
      </c>
      <c r="F3" s="26">
        <f t="shared" ref="F3:F60" si="0">($E3/$B3)*100</f>
        <v>12.544393871402013</v>
      </c>
      <c r="G3" s="27">
        <f>C3-[1]Q2!$C3</f>
        <v>52313</v>
      </c>
      <c r="H3" s="26">
        <f t="shared" ref="H3:H60" si="1">($G3/$C3)*100</f>
        <v>9.8259012507536649</v>
      </c>
      <c r="I3" s="22" t="s">
        <v>55</v>
      </c>
    </row>
    <row r="4" spans="1:9" ht="13" x14ac:dyDescent="0.3">
      <c r="A4" s="22" t="s">
        <v>114</v>
      </c>
      <c r="B4" s="52">
        <v>1775170</v>
      </c>
      <c r="C4" s="52">
        <v>4267754</v>
      </c>
      <c r="D4" s="30">
        <v>2.4041381951999998</v>
      </c>
      <c r="E4" s="27">
        <f>B4-[1]Q2!$B4</f>
        <v>-32991</v>
      </c>
      <c r="F4" s="26">
        <f t="shared" si="0"/>
        <v>-1.85846989302433</v>
      </c>
      <c r="G4" s="27">
        <f>C4-[1]Q2!$C4</f>
        <v>-137775</v>
      </c>
      <c r="H4" s="26">
        <f t="shared" si="1"/>
        <v>-3.2282788558103395</v>
      </c>
      <c r="I4" s="22" t="s">
        <v>56</v>
      </c>
    </row>
    <row r="5" spans="1:9" ht="13" x14ac:dyDescent="0.3">
      <c r="A5" s="12" t="s">
        <v>1</v>
      </c>
      <c r="B5" s="35"/>
      <c r="C5" s="35"/>
      <c r="D5" s="34"/>
      <c r="E5" s="61">
        <f>B5-[1]Q2!$B5</f>
        <v>0</v>
      </c>
      <c r="F5" s="64"/>
      <c r="G5" s="63"/>
      <c r="H5" s="64"/>
      <c r="I5" s="12" t="s">
        <v>112</v>
      </c>
    </row>
    <row r="6" spans="1:9" x14ac:dyDescent="0.25">
      <c r="A6" s="10" t="s">
        <v>2</v>
      </c>
      <c r="B6" s="54">
        <v>19652</v>
      </c>
      <c r="C6" s="56">
        <v>47857</v>
      </c>
      <c r="D6" s="58">
        <v>2.4352228780999998</v>
      </c>
      <c r="E6" s="63">
        <f>B6-[1]Q2!$B6</f>
        <v>-2591</v>
      </c>
      <c r="F6" s="64">
        <f t="shared" si="0"/>
        <v>-13.184408711581519</v>
      </c>
      <c r="G6" s="63">
        <f>C6-[1]Q2!$C6</f>
        <v>-6303</v>
      </c>
      <c r="H6" s="64">
        <f t="shared" si="1"/>
        <v>-13.170487076080825</v>
      </c>
      <c r="I6" s="3" t="s">
        <v>52</v>
      </c>
    </row>
    <row r="7" spans="1:9" x14ac:dyDescent="0.25">
      <c r="A7" s="2" t="s">
        <v>3</v>
      </c>
      <c r="B7" s="54">
        <v>8385</v>
      </c>
      <c r="C7" s="56">
        <v>20163</v>
      </c>
      <c r="D7" s="58">
        <v>2.4046511628</v>
      </c>
      <c r="E7" s="63">
        <f>B7-[1]Q2!$B7</f>
        <v>-526</v>
      </c>
      <c r="F7" s="64">
        <f t="shared" si="0"/>
        <v>-6.2731067382230181</v>
      </c>
      <c r="G7" s="63">
        <f>C7-[1]Q2!$C7</f>
        <v>-902</v>
      </c>
      <c r="H7" s="64">
        <f t="shared" si="1"/>
        <v>-4.4735406437534095</v>
      </c>
      <c r="I7" s="3" t="s">
        <v>53</v>
      </c>
    </row>
    <row r="8" spans="1:9" x14ac:dyDescent="0.25">
      <c r="A8" s="2" t="s">
        <v>4</v>
      </c>
      <c r="B8" s="54">
        <v>16766</v>
      </c>
      <c r="C8" s="56">
        <v>45911</v>
      </c>
      <c r="D8" s="58">
        <v>2.7383394966000001</v>
      </c>
      <c r="E8" s="63">
        <f>B8-[1]Q2!$B8</f>
        <v>-5207</v>
      </c>
      <c r="F8" s="64">
        <f t="shared" si="0"/>
        <v>-31.056900870809972</v>
      </c>
      <c r="G8" s="63">
        <f>C8-[1]Q2!$C8</f>
        <v>-19941</v>
      </c>
      <c r="H8" s="64">
        <f t="shared" si="1"/>
        <v>-43.434035416349019</v>
      </c>
      <c r="I8" s="3" t="s">
        <v>57</v>
      </c>
    </row>
    <row r="9" spans="1:9" x14ac:dyDescent="0.25">
      <c r="A9" s="2" t="s">
        <v>5</v>
      </c>
      <c r="B9" s="54">
        <v>2756</v>
      </c>
      <c r="C9" s="56">
        <v>6777</v>
      </c>
      <c r="D9" s="58">
        <v>2.4589985485999999</v>
      </c>
      <c r="E9" s="63">
        <f>B9-[1]Q2!$B9</f>
        <v>293</v>
      </c>
      <c r="F9" s="64">
        <f t="shared" si="0"/>
        <v>10.631349782293178</v>
      </c>
      <c r="G9" s="63">
        <f>C9-[1]Q2!$C9</f>
        <v>998</v>
      </c>
      <c r="H9" s="64">
        <f t="shared" si="1"/>
        <v>14.726280064925485</v>
      </c>
      <c r="I9" s="3" t="s">
        <v>59</v>
      </c>
    </row>
    <row r="10" spans="1:9" x14ac:dyDescent="0.25">
      <c r="A10" s="2" t="s">
        <v>6</v>
      </c>
      <c r="B10" s="54">
        <v>18815</v>
      </c>
      <c r="C10" s="56">
        <v>53075</v>
      </c>
      <c r="D10" s="58">
        <v>2.8208875896999999</v>
      </c>
      <c r="E10" s="63">
        <f>B10-[1]Q2!$B10</f>
        <v>-1334</v>
      </c>
      <c r="F10" s="64">
        <f t="shared" si="0"/>
        <v>-7.0900876959872443</v>
      </c>
      <c r="G10" s="63">
        <f>C10-[1]Q2!$C10</f>
        <v>-5823</v>
      </c>
      <c r="H10" s="64">
        <f t="shared" si="1"/>
        <v>-10.971267074894019</v>
      </c>
      <c r="I10" s="3" t="s">
        <v>60</v>
      </c>
    </row>
    <row r="11" spans="1:9" x14ac:dyDescent="0.25">
      <c r="A11" s="2" t="s">
        <v>7</v>
      </c>
      <c r="B11" s="54">
        <v>61749</v>
      </c>
      <c r="C11" s="56">
        <v>160229</v>
      </c>
      <c r="D11" s="58">
        <v>2.5948436412000002</v>
      </c>
      <c r="E11" s="63">
        <f>B11-[1]Q2!$B11</f>
        <v>-6834</v>
      </c>
      <c r="F11" s="64">
        <f t="shared" si="0"/>
        <v>-11.06738570665112</v>
      </c>
      <c r="G11" s="63">
        <f>C11-[1]Q2!$C11</f>
        <v>-14155</v>
      </c>
      <c r="H11" s="64">
        <f t="shared" si="1"/>
        <v>-8.8342310068714145</v>
      </c>
      <c r="I11" s="3" t="s">
        <v>61</v>
      </c>
    </row>
    <row r="12" spans="1:9" x14ac:dyDescent="0.25">
      <c r="A12" s="2" t="s">
        <v>8</v>
      </c>
      <c r="B12" s="54">
        <v>10305</v>
      </c>
      <c r="C12" s="56">
        <v>26550</v>
      </c>
      <c r="D12" s="58">
        <v>2.576419214</v>
      </c>
      <c r="E12" s="63">
        <f>B12-[1]Q2!$B12</f>
        <v>-563</v>
      </c>
      <c r="F12" s="64">
        <f t="shared" si="0"/>
        <v>-5.4633672974284329</v>
      </c>
      <c r="G12" s="63">
        <f>C12-[1]Q2!$C12</f>
        <v>-531</v>
      </c>
      <c r="H12" s="64">
        <f t="shared" si="1"/>
        <v>-2</v>
      </c>
      <c r="I12" s="3" t="s">
        <v>62</v>
      </c>
    </row>
    <row r="13" spans="1:9" x14ac:dyDescent="0.25">
      <c r="A13" s="2" t="s">
        <v>9</v>
      </c>
      <c r="B13" s="54">
        <v>11342</v>
      </c>
      <c r="C13" s="56">
        <v>29034</v>
      </c>
      <c r="D13" s="58">
        <v>2.5598659848</v>
      </c>
      <c r="E13" s="63">
        <f>B13-[1]Q2!$B13</f>
        <v>277</v>
      </c>
      <c r="F13" s="64">
        <f t="shared" si="0"/>
        <v>2.4422500440839356</v>
      </c>
      <c r="G13" s="63">
        <f>C13-[1]Q2!$C13</f>
        <v>1080</v>
      </c>
      <c r="H13" s="64">
        <f t="shared" si="1"/>
        <v>3.7197768133911966</v>
      </c>
      <c r="I13" s="3" t="s">
        <v>63</v>
      </c>
    </row>
    <row r="14" spans="1:9" x14ac:dyDescent="0.25">
      <c r="A14" s="2" t="s">
        <v>10</v>
      </c>
      <c r="B14" s="54">
        <v>2887</v>
      </c>
      <c r="C14" s="56">
        <v>8260</v>
      </c>
      <c r="D14" s="58">
        <v>2.8611014894000002</v>
      </c>
      <c r="E14" s="63">
        <f>B14-[1]Q2!$B14</f>
        <v>1199</v>
      </c>
      <c r="F14" s="64">
        <f t="shared" si="0"/>
        <v>41.531001039140975</v>
      </c>
      <c r="G14" s="63">
        <f>C14-[1]Q2!$C14</f>
        <v>4454</v>
      </c>
      <c r="H14" s="64">
        <f t="shared" si="1"/>
        <v>53.922518159806302</v>
      </c>
      <c r="I14" s="3" t="s">
        <v>64</v>
      </c>
    </row>
    <row r="15" spans="1:9" x14ac:dyDescent="0.25">
      <c r="A15" s="2" t="s">
        <v>11</v>
      </c>
      <c r="B15" s="54">
        <v>80096</v>
      </c>
      <c r="C15" s="56">
        <v>226217</v>
      </c>
      <c r="D15" s="58">
        <v>2.8243233120000002</v>
      </c>
      <c r="E15" s="63">
        <f>B15-[1]Q2!$B15</f>
        <v>-1379</v>
      </c>
      <c r="F15" s="64">
        <f t="shared" si="0"/>
        <v>-1.7216839792249301</v>
      </c>
      <c r="G15" s="63">
        <f>C15-[1]Q2!$C15</f>
        <v>-3424</v>
      </c>
      <c r="H15" s="64">
        <f t="shared" si="1"/>
        <v>-1.513590932600114</v>
      </c>
      <c r="I15" s="3" t="s">
        <v>65</v>
      </c>
    </row>
    <row r="16" spans="1:9" x14ac:dyDescent="0.25">
      <c r="A16" s="2" t="s">
        <v>13</v>
      </c>
      <c r="B16" s="54">
        <v>1087</v>
      </c>
      <c r="C16" s="56">
        <v>2976</v>
      </c>
      <c r="D16" s="58">
        <v>2.7378104876</v>
      </c>
      <c r="E16" s="63">
        <f>B16-[1]Q2!$B16</f>
        <v>163</v>
      </c>
      <c r="F16" s="64">
        <f t="shared" si="0"/>
        <v>14.995400183992642</v>
      </c>
      <c r="G16" s="63">
        <f>C16-[1]Q2!$C16</f>
        <v>718</v>
      </c>
      <c r="H16" s="64">
        <f t="shared" si="1"/>
        <v>24.126344086021508</v>
      </c>
      <c r="I16" s="3" t="s">
        <v>67</v>
      </c>
    </row>
    <row r="17" spans="1:9" x14ac:dyDescent="0.25">
      <c r="A17" s="2" t="s">
        <v>14</v>
      </c>
      <c r="B17" s="54">
        <v>4621</v>
      </c>
      <c r="C17" s="56">
        <v>10824</v>
      </c>
      <c r="D17" s="58">
        <v>2.3423501406999998</v>
      </c>
      <c r="E17" s="63">
        <f>B17-[1]Q2!$B17</f>
        <v>-105</v>
      </c>
      <c r="F17" s="64">
        <f t="shared" si="0"/>
        <v>-2.2722354468729713</v>
      </c>
      <c r="G17" s="63">
        <f>C17-[1]Q2!$C17</f>
        <v>1169</v>
      </c>
      <c r="H17" s="64">
        <f t="shared" si="1"/>
        <v>10.800073909830008</v>
      </c>
      <c r="I17" s="3" t="s">
        <v>68</v>
      </c>
    </row>
    <row r="18" spans="1:9" x14ac:dyDescent="0.25">
      <c r="A18" s="2" t="s">
        <v>15</v>
      </c>
      <c r="B18" s="54">
        <v>2653</v>
      </c>
      <c r="C18" s="56">
        <v>5849</v>
      </c>
      <c r="D18" s="58">
        <v>2.204673954</v>
      </c>
      <c r="E18" s="63">
        <f>B18-[1]Q2!$B18</f>
        <v>-851</v>
      </c>
      <c r="F18" s="64">
        <f t="shared" si="0"/>
        <v>-32.076894082171123</v>
      </c>
      <c r="G18" s="63">
        <f>C18-[1]Q2!$C18</f>
        <v>-1342</v>
      </c>
      <c r="H18" s="64">
        <f t="shared" si="1"/>
        <v>-22.944093007351686</v>
      </c>
      <c r="I18" s="3" t="s">
        <v>69</v>
      </c>
    </row>
    <row r="19" spans="1:9" x14ac:dyDescent="0.25">
      <c r="A19" s="2" t="s">
        <v>16</v>
      </c>
      <c r="B19" s="54">
        <v>1385</v>
      </c>
      <c r="C19" s="56">
        <v>3542</v>
      </c>
      <c r="D19" s="58">
        <v>2.5574007220000001</v>
      </c>
      <c r="E19" s="63">
        <f>B19-[1]Q2!$B19</f>
        <v>-102</v>
      </c>
      <c r="F19" s="64">
        <f t="shared" si="0"/>
        <v>-7.3646209386281596</v>
      </c>
      <c r="G19" s="63">
        <f>C19-[1]Q2!$C19</f>
        <v>-338</v>
      </c>
      <c r="H19" s="64">
        <f t="shared" si="1"/>
        <v>-9.5426312817617163</v>
      </c>
      <c r="I19" s="3" t="s">
        <v>70</v>
      </c>
    </row>
    <row r="20" spans="1:9" x14ac:dyDescent="0.25">
      <c r="A20" s="2" t="s">
        <v>17</v>
      </c>
      <c r="B20" s="54">
        <v>291</v>
      </c>
      <c r="C20" s="56">
        <v>755</v>
      </c>
      <c r="D20" s="58">
        <v>2.5945017182000001</v>
      </c>
      <c r="E20" s="63">
        <f>B20-[1]Q2!$B20</f>
        <v>8</v>
      </c>
      <c r="F20" s="64">
        <f t="shared" si="0"/>
        <v>2.7491408934707904</v>
      </c>
      <c r="G20" s="63">
        <f>C20-[1]Q2!$C20</f>
        <v>252</v>
      </c>
      <c r="H20" s="64">
        <f t="shared" si="1"/>
        <v>33.377483443708613</v>
      </c>
      <c r="I20" s="3" t="s">
        <v>71</v>
      </c>
    </row>
    <row r="21" spans="1:9" x14ac:dyDescent="0.25">
      <c r="A21" s="2" t="s">
        <v>18</v>
      </c>
      <c r="B21" s="54">
        <v>27403</v>
      </c>
      <c r="C21" s="56">
        <v>58317</v>
      </c>
      <c r="D21" s="58">
        <v>2.1281246578999999</v>
      </c>
      <c r="E21" s="63">
        <f>B21-[1]Q2!$B21</f>
        <v>301</v>
      </c>
      <c r="F21" s="64">
        <f t="shared" si="0"/>
        <v>1.0984198810349231</v>
      </c>
      <c r="G21" s="63">
        <f>C21-[1]Q2!$C21</f>
        <v>1151</v>
      </c>
      <c r="H21" s="64">
        <f t="shared" si="1"/>
        <v>1.9736954918805838</v>
      </c>
      <c r="I21" s="3" t="s">
        <v>72</v>
      </c>
    </row>
    <row r="22" spans="1:9" x14ac:dyDescent="0.25">
      <c r="A22" s="2" t="s">
        <v>19</v>
      </c>
      <c r="B22" s="54">
        <v>868</v>
      </c>
      <c r="C22" s="56">
        <v>2894</v>
      </c>
      <c r="D22" s="58">
        <v>3.3341013825000001</v>
      </c>
      <c r="E22" s="63">
        <f>B22-[1]Q2!$B22</f>
        <v>-169</v>
      </c>
      <c r="F22" s="64">
        <f t="shared" si="0"/>
        <v>-19.470046082949306</v>
      </c>
      <c r="G22" s="63">
        <f>C22-[1]Q2!$C22</f>
        <v>-681</v>
      </c>
      <c r="H22" s="64">
        <f t="shared" si="1"/>
        <v>-23.531444367657222</v>
      </c>
      <c r="I22" s="3" t="s">
        <v>19</v>
      </c>
    </row>
    <row r="23" spans="1:9" x14ac:dyDescent="0.25">
      <c r="A23" s="2" t="s">
        <v>20</v>
      </c>
      <c r="B23" s="54">
        <v>250865</v>
      </c>
      <c r="C23" s="56">
        <v>574844</v>
      </c>
      <c r="D23" s="58">
        <v>2.2914475912999999</v>
      </c>
      <c r="E23" s="63">
        <f>B23-[1]Q2!$B23</f>
        <v>-10893</v>
      </c>
      <c r="F23" s="64">
        <f t="shared" si="0"/>
        <v>-4.3421760707950492</v>
      </c>
      <c r="G23" s="63">
        <f>C23-[1]Q2!$C23</f>
        <v>-33597</v>
      </c>
      <c r="H23" s="64">
        <f t="shared" si="1"/>
        <v>-5.8445421714412955</v>
      </c>
      <c r="I23" s="3" t="s">
        <v>73</v>
      </c>
    </row>
    <row r="24" spans="1:9" x14ac:dyDescent="0.25">
      <c r="A24" s="2" t="s">
        <v>21</v>
      </c>
      <c r="B24" s="54">
        <v>39178</v>
      </c>
      <c r="C24" s="56">
        <v>98568</v>
      </c>
      <c r="D24" s="58">
        <v>2.5159017816000002</v>
      </c>
      <c r="E24" s="63">
        <f>B24-[1]Q2!$B24</f>
        <v>1744</v>
      </c>
      <c r="F24" s="64">
        <f t="shared" si="0"/>
        <v>4.451477870233294</v>
      </c>
      <c r="G24" s="63">
        <f>C24-[1]Q2!$C24</f>
        <v>3689</v>
      </c>
      <c r="H24" s="64">
        <f t="shared" si="1"/>
        <v>3.7425939452966484</v>
      </c>
      <c r="I24" s="3" t="s">
        <v>83</v>
      </c>
    </row>
    <row r="25" spans="1:9" x14ac:dyDescent="0.25">
      <c r="A25" s="2" t="s">
        <v>22</v>
      </c>
      <c r="B25" s="54">
        <v>15676</v>
      </c>
      <c r="C25" s="56">
        <v>44328</v>
      </c>
      <c r="D25" s="58">
        <v>2.8277621842</v>
      </c>
      <c r="E25" s="63">
        <f>B25-[1]Q2!$B25</f>
        <v>-1589</v>
      </c>
      <c r="F25" s="64">
        <f t="shared" si="0"/>
        <v>-10.136514416943097</v>
      </c>
      <c r="G25" s="63">
        <f>C25-[1]Q2!$C25</f>
        <v>-4183</v>
      </c>
      <c r="H25" s="64">
        <f t="shared" si="1"/>
        <v>-9.4364735607291106</v>
      </c>
      <c r="I25" s="3" t="s">
        <v>74</v>
      </c>
    </row>
    <row r="26" spans="1:9" x14ac:dyDescent="0.25">
      <c r="A26" s="2" t="s">
        <v>23</v>
      </c>
      <c r="B26" s="54">
        <v>76833</v>
      </c>
      <c r="C26" s="56">
        <v>152170</v>
      </c>
      <c r="D26" s="58">
        <v>1.9805291997000001</v>
      </c>
      <c r="E26" s="63">
        <f>B26-[1]Q2!$B26</f>
        <v>3389</v>
      </c>
      <c r="F26" s="64">
        <f t="shared" si="0"/>
        <v>4.4108651230591027</v>
      </c>
      <c r="G26" s="63">
        <f>C26-[1]Q2!$C26</f>
        <v>11676</v>
      </c>
      <c r="H26" s="64">
        <f t="shared" si="1"/>
        <v>7.6729973056450014</v>
      </c>
      <c r="I26" s="3" t="s">
        <v>75</v>
      </c>
    </row>
    <row r="27" spans="1:9" x14ac:dyDescent="0.25">
      <c r="A27" s="2" t="s">
        <v>24</v>
      </c>
      <c r="B27" s="54">
        <v>8290</v>
      </c>
      <c r="C27" s="56">
        <v>22023</v>
      </c>
      <c r="D27" s="58">
        <v>2.6565741857999998</v>
      </c>
      <c r="E27" s="63">
        <f>B27-[1]Q2!$B27</f>
        <v>-817</v>
      </c>
      <c r="F27" s="64">
        <f t="shared" si="0"/>
        <v>-9.8552472858866107</v>
      </c>
      <c r="G27" s="63">
        <f>C27-[1]Q2!$C27</f>
        <v>-2663</v>
      </c>
      <c r="H27" s="64">
        <f t="shared" si="1"/>
        <v>-12.091903918630523</v>
      </c>
      <c r="I27" s="3" t="s">
        <v>76</v>
      </c>
    </row>
    <row r="28" spans="1:9" x14ac:dyDescent="0.25">
      <c r="A28" s="2" t="s">
        <v>25</v>
      </c>
      <c r="B28" s="54">
        <v>39559</v>
      </c>
      <c r="C28" s="56">
        <v>79824</v>
      </c>
      <c r="D28" s="58">
        <v>2.0178467604999999</v>
      </c>
      <c r="E28" s="63">
        <f>B28-[1]Q2!$B28</f>
        <v>-978</v>
      </c>
      <c r="F28" s="64">
        <f t="shared" si="0"/>
        <v>-2.4722566293384562</v>
      </c>
      <c r="G28" s="63">
        <f>C28-[1]Q2!$C28</f>
        <v>-4986</v>
      </c>
      <c r="H28" s="64">
        <f t="shared" si="1"/>
        <v>-6.2462417318099819</v>
      </c>
      <c r="I28" s="3" t="s">
        <v>77</v>
      </c>
    </row>
    <row r="29" spans="1:9" x14ac:dyDescent="0.25">
      <c r="A29" s="2" t="s">
        <v>26</v>
      </c>
      <c r="B29" s="54">
        <v>15265</v>
      </c>
      <c r="C29" s="56">
        <v>35929</v>
      </c>
      <c r="D29" s="58">
        <v>2.3536849001000002</v>
      </c>
      <c r="E29" s="63">
        <f>B29-[1]Q2!$B29</f>
        <v>-471</v>
      </c>
      <c r="F29" s="64">
        <f t="shared" si="0"/>
        <v>-3.0854896822797251</v>
      </c>
      <c r="G29" s="63">
        <f>C29-[1]Q2!$C29</f>
        <v>-520</v>
      </c>
      <c r="H29" s="64">
        <f t="shared" si="1"/>
        <v>-1.4472988393776616</v>
      </c>
      <c r="I29" s="3" t="s">
        <v>78</v>
      </c>
    </row>
    <row r="30" spans="1:9" x14ac:dyDescent="0.25">
      <c r="A30" s="2" t="s">
        <v>27</v>
      </c>
      <c r="B30" s="54">
        <v>94202</v>
      </c>
      <c r="C30" s="56">
        <v>358345</v>
      </c>
      <c r="D30" s="58">
        <v>3.8040062844000002</v>
      </c>
      <c r="E30" s="63">
        <f>B30-[1]Q2!$B30</f>
        <v>-2346</v>
      </c>
      <c r="F30" s="64">
        <f t="shared" si="0"/>
        <v>-2.4903929852869369</v>
      </c>
      <c r="G30" s="63">
        <f>C30-[1]Q2!$C30</f>
        <v>-24727</v>
      </c>
      <c r="H30" s="64">
        <f t="shared" si="1"/>
        <v>-6.9003334775146845</v>
      </c>
      <c r="I30" s="3" t="s">
        <v>79</v>
      </c>
    </row>
    <row r="31" spans="1:9" x14ac:dyDescent="0.25">
      <c r="A31" s="2" t="s">
        <v>28</v>
      </c>
      <c r="B31" s="54">
        <v>6760</v>
      </c>
      <c r="C31" s="56">
        <v>17117</v>
      </c>
      <c r="D31" s="58">
        <v>2.5321005916999999</v>
      </c>
      <c r="E31" s="63">
        <f>B31-[1]Q2!$B31</f>
        <v>-189</v>
      </c>
      <c r="F31" s="64">
        <f t="shared" si="0"/>
        <v>-2.7958579881656802</v>
      </c>
      <c r="G31" s="63">
        <f>C31-[1]Q2!$C31</f>
        <v>-786</v>
      </c>
      <c r="H31" s="64">
        <f t="shared" si="1"/>
        <v>-4.5919261552842201</v>
      </c>
      <c r="I31" s="3" t="s">
        <v>80</v>
      </c>
    </row>
    <row r="32" spans="1:9" x14ac:dyDescent="0.25">
      <c r="A32" s="2" t="s">
        <v>29</v>
      </c>
      <c r="B32" s="54">
        <v>74289</v>
      </c>
      <c r="C32" s="56">
        <v>135560</v>
      </c>
      <c r="D32" s="58">
        <v>1.8247654431</v>
      </c>
      <c r="E32" s="63">
        <f>B32-[1]Q2!$B32</f>
        <v>3158</v>
      </c>
      <c r="F32" s="64">
        <f t="shared" si="0"/>
        <v>4.2509658226655356</v>
      </c>
      <c r="G32" s="63">
        <f>C32-[1]Q2!$C32</f>
        <v>2991</v>
      </c>
      <c r="H32" s="64">
        <f t="shared" si="1"/>
        <v>2.2064030687518441</v>
      </c>
      <c r="I32" s="3" t="s">
        <v>81</v>
      </c>
    </row>
    <row r="33" spans="1:9" x14ac:dyDescent="0.25">
      <c r="A33" s="2" t="s">
        <v>30</v>
      </c>
      <c r="B33" s="54">
        <v>5313</v>
      </c>
      <c r="C33" s="56">
        <v>11096</v>
      </c>
      <c r="D33" s="58">
        <v>2.0884622624000002</v>
      </c>
      <c r="E33" s="63">
        <f>B33-[1]Q2!$B33</f>
        <v>-1843</v>
      </c>
      <c r="F33" s="64">
        <f t="shared" si="0"/>
        <v>-34.688499905891213</v>
      </c>
      <c r="G33" s="63">
        <f>C33-[1]Q2!$C33</f>
        <v>-3701</v>
      </c>
      <c r="H33" s="64">
        <f t="shared" si="1"/>
        <v>-33.354361932227825</v>
      </c>
      <c r="I33" s="3" t="s">
        <v>82</v>
      </c>
    </row>
    <row r="34" spans="1:9" x14ac:dyDescent="0.25">
      <c r="A34" s="4" t="s">
        <v>31</v>
      </c>
      <c r="B34" s="54">
        <v>99497</v>
      </c>
      <c r="C34" s="56">
        <v>252959</v>
      </c>
      <c r="D34" s="58">
        <v>2.5423781621999999</v>
      </c>
      <c r="E34" s="63">
        <f>B34-[1]Q2!$B34</f>
        <v>2921</v>
      </c>
      <c r="F34" s="64">
        <f t="shared" si="0"/>
        <v>2.9357669075449513</v>
      </c>
      <c r="G34" s="63">
        <f>C34-[1]Q2!$C34</f>
        <v>7788</v>
      </c>
      <c r="H34" s="64">
        <f t="shared" si="1"/>
        <v>3.0787597990188131</v>
      </c>
      <c r="I34" s="3" t="s">
        <v>84</v>
      </c>
    </row>
    <row r="35" spans="1:9" x14ac:dyDescent="0.25">
      <c r="A35" s="2" t="s">
        <v>12</v>
      </c>
      <c r="B35" s="54">
        <v>7400</v>
      </c>
      <c r="C35" s="56">
        <v>19534</v>
      </c>
      <c r="D35" s="58">
        <v>2.6397297297</v>
      </c>
      <c r="E35" s="63">
        <f>B35-[1]Q2!$B35</f>
        <v>-502</v>
      </c>
      <c r="F35" s="64">
        <f t="shared" si="0"/>
        <v>-6.7837837837837842</v>
      </c>
      <c r="G35" s="63">
        <f>C35-[1]Q2!$C35</f>
        <v>-2086</v>
      </c>
      <c r="H35" s="64">
        <f t="shared" si="1"/>
        <v>-10.67881642264769</v>
      </c>
      <c r="I35" s="3" t="s">
        <v>66</v>
      </c>
    </row>
    <row r="36" spans="1:9" x14ac:dyDescent="0.25">
      <c r="A36" s="2" t="s">
        <v>32</v>
      </c>
      <c r="B36" s="54">
        <v>50760</v>
      </c>
      <c r="C36" s="56">
        <v>138660</v>
      </c>
      <c r="D36" s="58">
        <v>2.7316784869999999</v>
      </c>
      <c r="E36" s="63">
        <f>B36-[1]Q2!$B36</f>
        <v>-2777</v>
      </c>
      <c r="F36" s="64">
        <f t="shared" si="0"/>
        <v>-5.4708431836091416</v>
      </c>
      <c r="G36" s="63">
        <f>C36-[1]Q2!$C36</f>
        <v>-9543</v>
      </c>
      <c r="H36" s="64">
        <f t="shared" si="1"/>
        <v>-6.8823020337516221</v>
      </c>
      <c r="I36" s="3" t="s">
        <v>85</v>
      </c>
    </row>
    <row r="37" spans="1:9" x14ac:dyDescent="0.25">
      <c r="A37" s="2" t="s">
        <v>33</v>
      </c>
      <c r="B37" s="54">
        <v>36046</v>
      </c>
      <c r="C37" s="56">
        <v>99071</v>
      </c>
      <c r="D37" s="58">
        <v>2.7484603007000001</v>
      </c>
      <c r="E37" s="63">
        <f>B37-[1]Q2!$B37</f>
        <v>-329</v>
      </c>
      <c r="F37" s="64">
        <f t="shared" si="0"/>
        <v>-0.91272263219219874</v>
      </c>
      <c r="G37" s="63">
        <f>C37-[1]Q2!$C37</f>
        <v>-2220</v>
      </c>
      <c r="H37" s="64">
        <f t="shared" si="1"/>
        <v>-2.2408171917109954</v>
      </c>
      <c r="I37" s="3" t="s">
        <v>86</v>
      </c>
    </row>
    <row r="38" spans="1:9" x14ac:dyDescent="0.25">
      <c r="A38" s="2" t="s">
        <v>34</v>
      </c>
      <c r="B38" s="54">
        <v>21732</v>
      </c>
      <c r="C38" s="56">
        <v>55058</v>
      </c>
      <c r="D38" s="58">
        <v>2.5334989876999998</v>
      </c>
      <c r="E38" s="63">
        <f>B38-[1]Q2!$B38</f>
        <v>-1069</v>
      </c>
      <c r="F38" s="64">
        <f t="shared" si="0"/>
        <v>-4.9190134364071412</v>
      </c>
      <c r="G38" s="63">
        <f>C38-[1]Q2!$C38</f>
        <v>-3773</v>
      </c>
      <c r="H38" s="64">
        <f t="shared" si="1"/>
        <v>-6.8527734389189572</v>
      </c>
      <c r="I38" s="3" t="s">
        <v>87</v>
      </c>
    </row>
    <row r="39" spans="1:9" x14ac:dyDescent="0.25">
      <c r="A39" s="2" t="s">
        <v>35</v>
      </c>
      <c r="B39" s="54">
        <v>20031</v>
      </c>
      <c r="C39" s="56">
        <v>50611</v>
      </c>
      <c r="D39" s="58">
        <v>2.5266337176999998</v>
      </c>
      <c r="E39" s="63">
        <f>B39-[1]Q2!$B39</f>
        <v>-1503</v>
      </c>
      <c r="F39" s="64">
        <f t="shared" si="0"/>
        <v>-7.5033697768458891</v>
      </c>
      <c r="G39" s="63">
        <f>C39-[1]Q2!$C39</f>
        <v>-2212</v>
      </c>
      <c r="H39" s="64">
        <f t="shared" si="1"/>
        <v>-4.370591373416846</v>
      </c>
      <c r="I39" s="3" t="s">
        <v>88</v>
      </c>
    </row>
    <row r="40" spans="1:9" x14ac:dyDescent="0.25">
      <c r="A40" s="2" t="s">
        <v>36</v>
      </c>
      <c r="B40" s="54">
        <v>31669</v>
      </c>
      <c r="C40" s="56">
        <v>67041</v>
      </c>
      <c r="D40" s="58">
        <v>2.1169282263000002</v>
      </c>
      <c r="E40" s="63">
        <f>B40-[1]Q2!$B40</f>
        <v>10912</v>
      </c>
      <c r="F40" s="64">
        <f t="shared" si="0"/>
        <v>34.456408475164992</v>
      </c>
      <c r="G40" s="63">
        <f>C40-[1]Q2!$C40</f>
        <v>16004</v>
      </c>
      <c r="H40" s="64">
        <f t="shared" si="1"/>
        <v>23.871958950492981</v>
      </c>
      <c r="I40" s="3" t="s">
        <v>89</v>
      </c>
    </row>
    <row r="41" spans="1:9" x14ac:dyDescent="0.25">
      <c r="A41" s="2" t="s">
        <v>37</v>
      </c>
      <c r="B41" s="54">
        <v>24780</v>
      </c>
      <c r="C41" s="56">
        <v>55721</v>
      </c>
      <c r="D41" s="58">
        <v>2.2486279257000001</v>
      </c>
      <c r="E41" s="63">
        <f>B41-[1]Q2!$B41</f>
        <v>-538</v>
      </c>
      <c r="F41" s="64">
        <f t="shared" si="0"/>
        <v>-2.1711057304277643</v>
      </c>
      <c r="G41" s="63">
        <f>C41-[1]Q2!$C41</f>
        <v>-5329</v>
      </c>
      <c r="H41" s="64">
        <f t="shared" si="1"/>
        <v>-9.5637192440910965</v>
      </c>
      <c r="I41" s="3" t="s">
        <v>90</v>
      </c>
    </row>
    <row r="42" spans="1:9" x14ac:dyDescent="0.25">
      <c r="A42" s="2" t="s">
        <v>38</v>
      </c>
      <c r="B42" s="54">
        <v>21314</v>
      </c>
      <c r="C42" s="56">
        <v>54862</v>
      </c>
      <c r="D42" s="58">
        <v>2.5739889274999999</v>
      </c>
      <c r="E42" s="63">
        <f>B42-[1]Q2!$B42</f>
        <v>-2211</v>
      </c>
      <c r="F42" s="64">
        <f t="shared" si="0"/>
        <v>-10.373463451252697</v>
      </c>
      <c r="G42" s="63">
        <f>C42-[1]Q2!$C42</f>
        <v>-3303</v>
      </c>
      <c r="H42" s="64">
        <f t="shared" si="1"/>
        <v>-6.0205606795231672</v>
      </c>
      <c r="I42" s="3" t="s">
        <v>91</v>
      </c>
    </row>
    <row r="43" spans="1:9" x14ac:dyDescent="0.25">
      <c r="A43" s="2" t="s">
        <v>39</v>
      </c>
      <c r="B43" s="54">
        <v>147963</v>
      </c>
      <c r="C43" s="56">
        <v>365257</v>
      </c>
      <c r="D43" s="58">
        <v>2.4685698451999998</v>
      </c>
      <c r="E43" s="63">
        <f>B43-[1]Q2!$B43</f>
        <v>904</v>
      </c>
      <c r="F43" s="64">
        <f t="shared" si="0"/>
        <v>0.61096355169873551</v>
      </c>
      <c r="G43" s="63">
        <f>C43-[1]Q2!$C43</f>
        <v>6837</v>
      </c>
      <c r="H43" s="64">
        <f t="shared" si="1"/>
        <v>1.8718327095716167</v>
      </c>
      <c r="I43" s="3" t="s">
        <v>39</v>
      </c>
    </row>
    <row r="44" spans="1:9" x14ac:dyDescent="0.25">
      <c r="A44" s="2" t="s">
        <v>40</v>
      </c>
      <c r="B44" s="54">
        <v>14324</v>
      </c>
      <c r="C44" s="56">
        <v>37226</v>
      </c>
      <c r="D44" s="58">
        <v>2.5988550683999998</v>
      </c>
      <c r="E44" s="63">
        <f>B44-[1]Q2!$B44</f>
        <v>-1890</v>
      </c>
      <c r="F44" s="64">
        <f t="shared" si="0"/>
        <v>-13.194638369170622</v>
      </c>
      <c r="G44" s="63">
        <f>C44-[1]Q2!$C44</f>
        <v>-5073</v>
      </c>
      <c r="H44" s="64">
        <f t="shared" si="1"/>
        <v>-13.627572127008007</v>
      </c>
      <c r="I44" s="3" t="s">
        <v>92</v>
      </c>
    </row>
    <row r="45" spans="1:9" x14ac:dyDescent="0.25">
      <c r="A45" s="2" t="s">
        <v>41</v>
      </c>
      <c r="B45" s="54">
        <v>10524</v>
      </c>
      <c r="C45" s="56">
        <v>24357</v>
      </c>
      <c r="D45" s="58">
        <v>2.3144241732999999</v>
      </c>
      <c r="E45" s="63">
        <f>B45-[1]Q2!$B45</f>
        <v>-19</v>
      </c>
      <c r="F45" s="64">
        <f t="shared" si="0"/>
        <v>-0.18053971873812238</v>
      </c>
      <c r="G45" s="63">
        <f>C45-[1]Q2!$C45</f>
        <v>-819</v>
      </c>
      <c r="H45" s="64">
        <f t="shared" si="1"/>
        <v>-3.3624830644168</v>
      </c>
      <c r="I45" s="3" t="s">
        <v>93</v>
      </c>
    </row>
    <row r="46" spans="1:9" x14ac:dyDescent="0.25">
      <c r="A46" s="2" t="s">
        <v>42</v>
      </c>
      <c r="B46" s="54">
        <v>25099</v>
      </c>
      <c r="C46" s="56">
        <v>57613</v>
      </c>
      <c r="D46" s="58">
        <v>2.2954300968000001</v>
      </c>
      <c r="E46" s="63">
        <f>B46-[1]Q2!$B46</f>
        <v>-5077</v>
      </c>
      <c r="F46" s="64">
        <f t="shared" si="0"/>
        <v>-20.227897525797843</v>
      </c>
      <c r="G46" s="63">
        <f>C46-[1]Q2!$C46</f>
        <v>-13524</v>
      </c>
      <c r="H46" s="64">
        <f t="shared" si="1"/>
        <v>-23.473868744901324</v>
      </c>
      <c r="I46" s="3" t="s">
        <v>94</v>
      </c>
    </row>
    <row r="47" spans="1:9" x14ac:dyDescent="0.25">
      <c r="A47" s="2" t="s">
        <v>43</v>
      </c>
      <c r="B47" s="54">
        <v>91596</v>
      </c>
      <c r="C47" s="56">
        <v>154651</v>
      </c>
      <c r="D47" s="58">
        <v>1.6884034237000001</v>
      </c>
      <c r="E47" s="63">
        <f>B47-[1]Q2!$B47</f>
        <v>11200</v>
      </c>
      <c r="F47" s="64">
        <f t="shared" si="0"/>
        <v>12.227608192497488</v>
      </c>
      <c r="G47" s="63">
        <f>C47-[1]Q2!$C47</f>
        <v>17583</v>
      </c>
      <c r="H47" s="64">
        <f t="shared" si="1"/>
        <v>11.369470614480347</v>
      </c>
      <c r="I47" s="3" t="s">
        <v>95</v>
      </c>
    </row>
    <row r="48" spans="1:9" x14ac:dyDescent="0.25">
      <c r="A48" s="2" t="s">
        <v>58</v>
      </c>
      <c r="B48" s="54">
        <v>29921</v>
      </c>
      <c r="C48" s="56">
        <v>70596</v>
      </c>
      <c r="D48" s="58">
        <v>2.3594131211999998</v>
      </c>
      <c r="E48" s="63">
        <f>B48-[1]Q2!$B48</f>
        <v>32</v>
      </c>
      <c r="F48" s="64">
        <f t="shared" si="0"/>
        <v>0.10694829718258081</v>
      </c>
      <c r="G48" s="63">
        <f>C48-[1]Q2!$C48</f>
        <v>-1065</v>
      </c>
      <c r="H48" s="64">
        <f t="shared" si="1"/>
        <v>-1.5085840557538672</v>
      </c>
      <c r="I48" s="3" t="s">
        <v>96</v>
      </c>
    </row>
    <row r="49" spans="1:9" x14ac:dyDescent="0.25">
      <c r="A49" s="2" t="s">
        <v>44</v>
      </c>
      <c r="B49" s="54">
        <v>31762</v>
      </c>
      <c r="C49" s="56">
        <v>103078</v>
      </c>
      <c r="D49" s="58">
        <v>3.2453246017000001</v>
      </c>
      <c r="E49" s="63">
        <f>B49-[1]Q2!$B49</f>
        <v>-6522</v>
      </c>
      <c r="F49" s="64">
        <f t="shared" si="0"/>
        <v>-20.533971412379572</v>
      </c>
      <c r="G49" s="63">
        <f>C49-[1]Q2!$C49</f>
        <v>-21111</v>
      </c>
      <c r="H49" s="64">
        <f t="shared" si="1"/>
        <v>-20.480606919032191</v>
      </c>
      <c r="I49" s="3" t="s">
        <v>97</v>
      </c>
    </row>
    <row r="50" spans="1:9" x14ac:dyDescent="0.25">
      <c r="A50" s="2" t="s">
        <v>45</v>
      </c>
      <c r="B50" s="54">
        <v>21850</v>
      </c>
      <c r="C50" s="56">
        <v>45594</v>
      </c>
      <c r="D50" s="58">
        <v>2.0866819221999999</v>
      </c>
      <c r="E50" s="63">
        <f>B50-[1]Q2!$B50</f>
        <v>1012</v>
      </c>
      <c r="F50" s="64">
        <f t="shared" si="0"/>
        <v>4.6315789473684212</v>
      </c>
      <c r="G50" s="63">
        <f>C50-[1]Q2!$C50</f>
        <v>2356</v>
      </c>
      <c r="H50" s="64">
        <f t="shared" si="1"/>
        <v>5.1673465806904417</v>
      </c>
      <c r="I50" s="3" t="s">
        <v>98</v>
      </c>
    </row>
    <row r="51" spans="1:9" x14ac:dyDescent="0.25">
      <c r="A51" s="2" t="s">
        <v>46</v>
      </c>
      <c r="B51" s="54">
        <v>82951</v>
      </c>
      <c r="C51" s="56">
        <v>132346</v>
      </c>
      <c r="D51" s="58">
        <v>1.5954720256999999</v>
      </c>
      <c r="E51" s="63">
        <f>B51-[1]Q2!$B51</f>
        <v>-2623</v>
      </c>
      <c r="F51" s="64">
        <f t="shared" si="0"/>
        <v>-3.1621077503586457</v>
      </c>
      <c r="G51" s="63">
        <f>C51-[1]Q2!$C51</f>
        <v>-1710</v>
      </c>
      <c r="H51" s="64">
        <f t="shared" si="1"/>
        <v>-1.2920677617759508</v>
      </c>
      <c r="I51" s="3" t="s">
        <v>99</v>
      </c>
    </row>
    <row r="52" spans="1:9" x14ac:dyDescent="0.25">
      <c r="A52" s="6" t="s">
        <v>107</v>
      </c>
      <c r="B52" s="54">
        <v>20185</v>
      </c>
      <c r="C52" s="56">
        <v>43035</v>
      </c>
      <c r="D52" s="58">
        <v>2.1320287341999999</v>
      </c>
      <c r="E52" s="63">
        <f>B52-[1]Q2!$B52</f>
        <v>1855</v>
      </c>
      <c r="F52" s="64">
        <f t="shared" si="0"/>
        <v>9.1899925687391626</v>
      </c>
      <c r="G52" s="63">
        <f>C52-[1]Q2!$C52</f>
        <v>3292</v>
      </c>
      <c r="H52" s="64">
        <f t="shared" si="1"/>
        <v>7.6495875450214941</v>
      </c>
      <c r="I52" s="3" t="s">
        <v>107</v>
      </c>
    </row>
    <row r="53" spans="1:9" x14ac:dyDescent="0.25">
      <c r="A53" s="6" t="s">
        <v>108</v>
      </c>
      <c r="B53" s="54">
        <v>2754</v>
      </c>
      <c r="C53" s="56">
        <v>6589</v>
      </c>
      <c r="D53" s="58">
        <v>2.392519971</v>
      </c>
      <c r="E53" s="63">
        <f>B53-[1]Q2!$B53</f>
        <v>598</v>
      </c>
      <c r="F53" s="64">
        <f t="shared" si="0"/>
        <v>21.713870733478576</v>
      </c>
      <c r="G53" s="63">
        <f>C53-[1]Q2!$C53</f>
        <v>1386</v>
      </c>
      <c r="H53" s="64">
        <f t="shared" si="1"/>
        <v>21.035058430717861</v>
      </c>
      <c r="I53" s="3" t="s">
        <v>109</v>
      </c>
    </row>
    <row r="54" spans="1:9" x14ac:dyDescent="0.25">
      <c r="A54" s="3" t="s">
        <v>110</v>
      </c>
      <c r="B54" s="54">
        <v>5059</v>
      </c>
      <c r="C54" s="56">
        <v>11159</v>
      </c>
      <c r="D54" s="58">
        <v>2.2057718917</v>
      </c>
      <c r="E54" s="63">
        <f>B54-[1]Q2!$B54</f>
        <v>245</v>
      </c>
      <c r="F54" s="64">
        <f t="shared" si="0"/>
        <v>4.842854319035383</v>
      </c>
      <c r="G54" s="63">
        <f>C54-[1]Q2!$C54</f>
        <v>-661</v>
      </c>
      <c r="H54" s="64">
        <f t="shared" si="1"/>
        <v>-5.9234698449681868</v>
      </c>
      <c r="I54" s="3" t="s">
        <v>111</v>
      </c>
    </row>
    <row r="55" spans="1:9" x14ac:dyDescent="0.25">
      <c r="A55" s="7" t="s">
        <v>113</v>
      </c>
      <c r="B55" s="54">
        <v>48942</v>
      </c>
      <c r="C55" s="56">
        <v>105907</v>
      </c>
      <c r="D55" s="58">
        <v>2.163928732</v>
      </c>
      <c r="E55" s="63">
        <f>B55-[1]Q2!$B55</f>
        <v>-7323</v>
      </c>
      <c r="F55" s="64">
        <f t="shared" si="0"/>
        <v>-14.962608802255732</v>
      </c>
      <c r="G55" s="63">
        <f>C55-[1]Q2!$C55</f>
        <v>-16742</v>
      </c>
      <c r="H55" s="64">
        <f t="shared" si="1"/>
        <v>-15.808209089106482</v>
      </c>
      <c r="I55" s="11" t="s">
        <v>100</v>
      </c>
    </row>
    <row r="56" spans="1:9" x14ac:dyDescent="0.25">
      <c r="A56" s="7" t="s">
        <v>47</v>
      </c>
      <c r="B56" s="54">
        <v>2971</v>
      </c>
      <c r="C56" s="56">
        <v>7365</v>
      </c>
      <c r="D56" s="58">
        <v>2.4789633119999999</v>
      </c>
      <c r="E56" s="63">
        <f>B56-[1]Q2!$B56</f>
        <v>229</v>
      </c>
      <c r="F56" s="64">
        <f t="shared" si="0"/>
        <v>7.7078424772803773</v>
      </c>
      <c r="G56" s="63">
        <f>C56-[1]Q2!$C56</f>
        <v>730</v>
      </c>
      <c r="H56" s="64">
        <f t="shared" si="1"/>
        <v>9.9117447386286486</v>
      </c>
      <c r="I56" s="11" t="s">
        <v>101</v>
      </c>
    </row>
    <row r="57" spans="1:9" x14ac:dyDescent="0.25">
      <c r="A57" s="2" t="s">
        <v>48</v>
      </c>
      <c r="B57" s="54">
        <v>5883</v>
      </c>
      <c r="C57" s="56">
        <v>14695</v>
      </c>
      <c r="D57" s="58">
        <v>2.4978752336999999</v>
      </c>
      <c r="E57" s="63">
        <f>B57-[1]Q2!$B57</f>
        <v>-621</v>
      </c>
      <c r="F57" s="64">
        <f t="shared" si="0"/>
        <v>-10.55583885772565</v>
      </c>
      <c r="G57" s="63">
        <f>C57-[1]Q2!$C57</f>
        <v>-513</v>
      </c>
      <c r="H57" s="64">
        <f t="shared" si="1"/>
        <v>-3.4909833276624704</v>
      </c>
      <c r="I57" s="3" t="s">
        <v>102</v>
      </c>
    </row>
    <row r="58" spans="1:9" x14ac:dyDescent="0.25">
      <c r="A58" s="2" t="s">
        <v>49</v>
      </c>
      <c r="B58" s="54">
        <v>18339</v>
      </c>
      <c r="C58" s="56">
        <v>45505</v>
      </c>
      <c r="D58" s="58">
        <v>2.4813239544000001</v>
      </c>
      <c r="E58" s="63">
        <f>B58-[1]Q2!$B58</f>
        <v>-1451</v>
      </c>
      <c r="F58" s="64">
        <f t="shared" si="0"/>
        <v>-7.9120998963956595</v>
      </c>
      <c r="G58" s="63">
        <f>C58-[1]Q2!$C58</f>
        <v>-3074</v>
      </c>
      <c r="H58" s="64">
        <f t="shared" si="1"/>
        <v>-6.7553016152071192</v>
      </c>
      <c r="I58" s="3" t="s">
        <v>103</v>
      </c>
    </row>
    <row r="59" spans="1:9" x14ac:dyDescent="0.25">
      <c r="A59" s="2" t="s">
        <v>50</v>
      </c>
      <c r="B59" s="54">
        <v>3169</v>
      </c>
      <c r="C59" s="56">
        <v>7571</v>
      </c>
      <c r="D59" s="58">
        <v>2.3890817293</v>
      </c>
      <c r="E59" s="63">
        <f>B59-[1]Q2!$B59</f>
        <v>25</v>
      </c>
      <c r="F59" s="64">
        <f t="shared" si="0"/>
        <v>0.78889239507731135</v>
      </c>
      <c r="G59" s="63">
        <f>C59-[1]Q2!$C59</f>
        <v>-46</v>
      </c>
      <c r="H59" s="64">
        <f t="shared" si="1"/>
        <v>-0.60758156122044638</v>
      </c>
      <c r="I59" s="3" t="s">
        <v>104</v>
      </c>
    </row>
    <row r="60" spans="1:9" ht="13" thickBot="1" x14ac:dyDescent="0.3">
      <c r="A60" s="2" t="s">
        <v>51</v>
      </c>
      <c r="B60" s="55">
        <v>1358</v>
      </c>
      <c r="C60" s="57">
        <v>2659</v>
      </c>
      <c r="D60" s="59">
        <v>1.9580265096</v>
      </c>
      <c r="E60" s="63">
        <f>B60-[1]Q2!$B60</f>
        <v>-214</v>
      </c>
      <c r="F60" s="64">
        <f t="shared" si="0"/>
        <v>-15.758468335787922</v>
      </c>
      <c r="G60" s="63">
        <f>C60-[1]Q2!$C60</f>
        <v>-522</v>
      </c>
      <c r="H60" s="64">
        <f t="shared" si="1"/>
        <v>-19.631440391124482</v>
      </c>
      <c r="I60" s="3" t="s">
        <v>105</v>
      </c>
    </row>
    <row r="62" spans="1:9" x14ac:dyDescent="0.25">
      <c r="A62" s="8" t="s">
        <v>115</v>
      </c>
    </row>
    <row r="63" spans="1:9" x14ac:dyDescent="0.25">
      <c r="A63" s="5" t="s">
        <v>228</v>
      </c>
    </row>
    <row r="65" spans="1:1" x14ac:dyDescent="0.25">
      <c r="A65" s="9"/>
    </row>
  </sheetData>
  <pageMargins left="0.78740157480314965" right="0.78740157480314965" top="0.98425196850393704" bottom="0.98425196850393704" header="0.51181102362204722" footer="0.51181102362204722"/>
  <pageSetup paperSize="9" scale="79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I65"/>
  <sheetViews>
    <sheetView topLeftCell="A61" zoomScale="110" zoomScaleNormal="110" workbookViewId="0">
      <selection activeCell="D65" sqref="D65"/>
    </sheetView>
  </sheetViews>
  <sheetFormatPr defaultColWidth="8.81640625" defaultRowHeight="12.5" x14ac:dyDescent="0.25"/>
  <cols>
    <col min="1" max="1" width="25.7265625" style="13" customWidth="1"/>
    <col min="2" max="8" width="13.7265625" style="13" customWidth="1"/>
    <col min="9" max="9" width="25.7265625" style="13" customWidth="1"/>
    <col min="10" max="16384" width="8.81640625" style="13"/>
  </cols>
  <sheetData>
    <row r="1" spans="1:9" ht="95.15" customHeight="1" x14ac:dyDescent="0.25">
      <c r="A1" s="16" t="s">
        <v>54</v>
      </c>
      <c r="B1" s="16" t="s">
        <v>122</v>
      </c>
      <c r="C1" s="16" t="s">
        <v>123</v>
      </c>
      <c r="D1" s="17" t="s">
        <v>106</v>
      </c>
      <c r="E1" s="17" t="s">
        <v>172</v>
      </c>
      <c r="F1" s="17" t="s">
        <v>173</v>
      </c>
      <c r="G1" s="17" t="s">
        <v>174</v>
      </c>
      <c r="H1" s="17" t="s">
        <v>175</v>
      </c>
      <c r="I1" s="16" t="s">
        <v>54</v>
      </c>
    </row>
    <row r="2" spans="1:9" ht="13" x14ac:dyDescent="0.3">
      <c r="A2" s="18" t="s">
        <v>116</v>
      </c>
      <c r="B2" s="52">
        <v>2265284</v>
      </c>
      <c r="C2" s="52">
        <v>5391972</v>
      </c>
      <c r="D2" s="26">
        <v>2.380263137</v>
      </c>
      <c r="E2" s="27">
        <f>B2-[1]Q3!$B2</f>
        <v>12700</v>
      </c>
      <c r="F2" s="26">
        <f>($E2/$B2)*100</f>
        <v>0.56063610567151845</v>
      </c>
      <c r="G2" s="27">
        <f>C2-[1]Q3!$C2</f>
        <v>-40888</v>
      </c>
      <c r="H2" s="26">
        <f>($G2/$C2)*100</f>
        <v>-0.75831254316602537</v>
      </c>
      <c r="I2" s="18" t="s">
        <v>117</v>
      </c>
    </row>
    <row r="3" spans="1:9" ht="13" x14ac:dyDescent="0.3">
      <c r="A3" s="22" t="s">
        <v>0</v>
      </c>
      <c r="B3" s="52">
        <v>302232</v>
      </c>
      <c r="C3" s="52">
        <v>570457</v>
      </c>
      <c r="D3" s="26">
        <v>1.8874804785999999</v>
      </c>
      <c r="E3" s="27">
        <f>B3-[1]Q3!$B3</f>
        <v>28273</v>
      </c>
      <c r="F3" s="26">
        <f t="shared" ref="F3:F60" si="0">($E3/$B3)*100</f>
        <v>9.3547341115434506</v>
      </c>
      <c r="G3" s="27">
        <f>C3-[1]Q3!$C3</f>
        <v>51808</v>
      </c>
      <c r="H3" s="26">
        <f t="shared" ref="H3:H60" si="1">($G3/$C3)*100</f>
        <v>9.08184140084178</v>
      </c>
      <c r="I3" s="22" t="s">
        <v>55</v>
      </c>
    </row>
    <row r="4" spans="1:9" ht="13" x14ac:dyDescent="0.3">
      <c r="A4" s="22" t="s">
        <v>114</v>
      </c>
      <c r="B4" s="52">
        <v>1963052</v>
      </c>
      <c r="C4" s="52">
        <v>4821515</v>
      </c>
      <c r="D4" s="26">
        <v>2.4561320841000001</v>
      </c>
      <c r="E4" s="27">
        <f>B4-[1]Q3!$B4</f>
        <v>-15573</v>
      </c>
      <c r="F4" s="26">
        <f t="shared" si="0"/>
        <v>-0.79330552629273199</v>
      </c>
      <c r="G4" s="27">
        <f>C4-[1]Q3!$C4</f>
        <v>-92696</v>
      </c>
      <c r="H4" s="26">
        <f t="shared" si="1"/>
        <v>-1.9225492402284345</v>
      </c>
      <c r="I4" s="22" t="s">
        <v>56</v>
      </c>
    </row>
    <row r="5" spans="1:9" ht="13" x14ac:dyDescent="0.3">
      <c r="A5" s="12" t="s">
        <v>1</v>
      </c>
      <c r="B5" s="35"/>
      <c r="C5" s="35"/>
      <c r="D5" s="34"/>
      <c r="E5" s="63"/>
      <c r="F5" s="64"/>
      <c r="G5" s="63"/>
      <c r="H5" s="64"/>
      <c r="I5" s="12" t="s">
        <v>112</v>
      </c>
    </row>
    <row r="6" spans="1:9" x14ac:dyDescent="0.25">
      <c r="A6" s="10" t="s">
        <v>2</v>
      </c>
      <c r="B6" s="49">
        <v>21907</v>
      </c>
      <c r="C6" s="49">
        <v>57798</v>
      </c>
      <c r="D6" s="53">
        <v>2.6383347788</v>
      </c>
      <c r="E6" s="63">
        <f>B6-[1]Q3!$B6</f>
        <v>-920</v>
      </c>
      <c r="F6" s="64">
        <f t="shared" si="0"/>
        <v>-4.1995709134066734</v>
      </c>
      <c r="G6" s="63">
        <f>C6-[1]Q3!$C6</f>
        <v>-2183</v>
      </c>
      <c r="H6" s="64">
        <f t="shared" si="1"/>
        <v>-3.7769472992145059</v>
      </c>
      <c r="I6" s="3" t="s">
        <v>52</v>
      </c>
    </row>
    <row r="7" spans="1:9" x14ac:dyDescent="0.25">
      <c r="A7" s="2" t="s">
        <v>3</v>
      </c>
      <c r="B7" s="49">
        <v>6623</v>
      </c>
      <c r="C7" s="49">
        <v>16204</v>
      </c>
      <c r="D7" s="53">
        <v>2.4466253963</v>
      </c>
      <c r="E7" s="63">
        <f>B7-[1]Q3!$B7</f>
        <v>-1903</v>
      </c>
      <c r="F7" s="64">
        <f t="shared" si="0"/>
        <v>-28.733202476219237</v>
      </c>
      <c r="G7" s="63">
        <f>C7-[1]Q3!$C7</f>
        <v>-4332</v>
      </c>
      <c r="H7" s="64">
        <f t="shared" si="1"/>
        <v>-26.734139718588001</v>
      </c>
      <c r="I7" s="3" t="s">
        <v>53</v>
      </c>
    </row>
    <row r="8" spans="1:9" x14ac:dyDescent="0.25">
      <c r="A8" s="2" t="s">
        <v>4</v>
      </c>
      <c r="B8" s="49">
        <v>28441</v>
      </c>
      <c r="C8" s="49">
        <v>80825</v>
      </c>
      <c r="D8" s="53">
        <v>2.8418480363</v>
      </c>
      <c r="E8" s="63">
        <f>B8-[1]Q3!$B8</f>
        <v>-1013</v>
      </c>
      <c r="F8" s="64">
        <f t="shared" si="0"/>
        <v>-3.5617594318061956</v>
      </c>
      <c r="G8" s="63">
        <f>C8-[1]Q3!$C8</f>
        <v>-8270</v>
      </c>
      <c r="H8" s="64">
        <f t="shared" si="1"/>
        <v>-10.231982678626663</v>
      </c>
      <c r="I8" s="3" t="s">
        <v>57</v>
      </c>
    </row>
    <row r="9" spans="1:9" x14ac:dyDescent="0.25">
      <c r="A9" s="2" t="s">
        <v>5</v>
      </c>
      <c r="B9" s="49">
        <v>3137</v>
      </c>
      <c r="C9" s="49">
        <v>7672</v>
      </c>
      <c r="D9" s="53">
        <v>2.4456487089999999</v>
      </c>
      <c r="E9" s="63">
        <f>B9-[1]Q3!$B9</f>
        <v>-219</v>
      </c>
      <c r="F9" s="64">
        <f t="shared" si="0"/>
        <v>-6.9811922218680262</v>
      </c>
      <c r="G9" s="63">
        <f>C9-[1]Q3!$C9</f>
        <v>-219</v>
      </c>
      <c r="H9" s="64">
        <f t="shared" si="1"/>
        <v>-2.8545359749739312</v>
      </c>
      <c r="I9" s="3" t="s">
        <v>59</v>
      </c>
    </row>
    <row r="10" spans="1:9" x14ac:dyDescent="0.25">
      <c r="A10" s="2" t="s">
        <v>6</v>
      </c>
      <c r="B10" s="49">
        <v>17979</v>
      </c>
      <c r="C10" s="49">
        <v>52904</v>
      </c>
      <c r="D10" s="53">
        <v>2.9425440792000002</v>
      </c>
      <c r="E10" s="63">
        <f>B10-[1]Q3!$B10</f>
        <v>-943</v>
      </c>
      <c r="F10" s="64">
        <f t="shared" si="0"/>
        <v>-5.2450080649646811</v>
      </c>
      <c r="G10" s="63">
        <f>C10-[1]Q3!$C10</f>
        <v>-4309</v>
      </c>
      <c r="H10" s="64">
        <f t="shared" si="1"/>
        <v>-8.1449417813397851</v>
      </c>
      <c r="I10" s="3" t="s">
        <v>60</v>
      </c>
    </row>
    <row r="11" spans="1:9" x14ac:dyDescent="0.25">
      <c r="A11" s="2" t="s">
        <v>7</v>
      </c>
      <c r="B11" s="49">
        <v>56171</v>
      </c>
      <c r="C11" s="49">
        <v>145735</v>
      </c>
      <c r="D11" s="53">
        <v>2.5944882590999998</v>
      </c>
      <c r="E11" s="63">
        <f>B11-[1]Q3!$B11</f>
        <v>-1360</v>
      </c>
      <c r="F11" s="64">
        <f t="shared" si="0"/>
        <v>-2.4211781880329708</v>
      </c>
      <c r="G11" s="63">
        <f>C11-[1]Q3!$C11</f>
        <v>-2691</v>
      </c>
      <c r="H11" s="64">
        <f t="shared" si="1"/>
        <v>-1.8465022129207123</v>
      </c>
      <c r="I11" s="3" t="s">
        <v>61</v>
      </c>
    </row>
    <row r="12" spans="1:9" x14ac:dyDescent="0.25">
      <c r="A12" s="2" t="s">
        <v>8</v>
      </c>
      <c r="B12" s="49">
        <v>13011</v>
      </c>
      <c r="C12" s="49">
        <v>41715</v>
      </c>
      <c r="D12" s="53">
        <v>3.2061332718000002</v>
      </c>
      <c r="E12" s="63">
        <f>B12-[1]Q3!$B12</f>
        <v>-537</v>
      </c>
      <c r="F12" s="64">
        <f t="shared" si="0"/>
        <v>-4.1272769195296286</v>
      </c>
      <c r="G12" s="63">
        <f>C12-[1]Q3!$C12</f>
        <v>-2854</v>
      </c>
      <c r="H12" s="64">
        <f t="shared" si="1"/>
        <v>-6.8416636701426352</v>
      </c>
      <c r="I12" s="3" t="s">
        <v>62</v>
      </c>
    </row>
    <row r="13" spans="1:9" x14ac:dyDescent="0.25">
      <c r="A13" s="2" t="s">
        <v>9</v>
      </c>
      <c r="B13" s="49">
        <v>12065</v>
      </c>
      <c r="C13" s="49">
        <v>32681</v>
      </c>
      <c r="D13" s="53">
        <v>2.7087443016999999</v>
      </c>
      <c r="E13" s="63">
        <f>B13-[1]Q3!$B13</f>
        <v>-384</v>
      </c>
      <c r="F13" s="64">
        <f t="shared" si="0"/>
        <v>-3.1827600497306254</v>
      </c>
      <c r="G13" s="63">
        <f>C13-[1]Q3!$C13</f>
        <v>863</v>
      </c>
      <c r="H13" s="64">
        <f t="shared" si="1"/>
        <v>2.6406780698265049</v>
      </c>
      <c r="I13" s="3" t="s">
        <v>63</v>
      </c>
    </row>
    <row r="14" spans="1:9" x14ac:dyDescent="0.25">
      <c r="A14" s="2" t="s">
        <v>10</v>
      </c>
      <c r="B14" s="49">
        <v>1133</v>
      </c>
      <c r="C14" s="49">
        <v>2856</v>
      </c>
      <c r="D14" s="53">
        <v>2.5207413944999999</v>
      </c>
      <c r="E14" s="63">
        <f>B14-[1]Q3!$B14</f>
        <v>-175</v>
      </c>
      <c r="F14" s="64">
        <f t="shared" si="0"/>
        <v>-15.445719329214475</v>
      </c>
      <c r="G14" s="63">
        <f>C14-[1]Q3!$C14</f>
        <v>-816</v>
      </c>
      <c r="H14" s="64">
        <f t="shared" si="1"/>
        <v>-28.571428571428569</v>
      </c>
      <c r="I14" s="3" t="s">
        <v>64</v>
      </c>
    </row>
    <row r="15" spans="1:9" x14ac:dyDescent="0.25">
      <c r="A15" s="2" t="s">
        <v>11</v>
      </c>
      <c r="B15" s="49">
        <v>81195</v>
      </c>
      <c r="C15" s="49">
        <v>231198</v>
      </c>
      <c r="D15" s="53">
        <v>2.8474413449</v>
      </c>
      <c r="E15" s="63">
        <f>B15-[1]Q3!$B15</f>
        <v>1648</v>
      </c>
      <c r="F15" s="64">
        <f t="shared" si="0"/>
        <v>2.0296816306422811</v>
      </c>
      <c r="G15" s="63">
        <f>C15-[1]Q3!$C15</f>
        <v>-1069</v>
      </c>
      <c r="H15" s="64">
        <f t="shared" si="1"/>
        <v>-0.46237424199171273</v>
      </c>
      <c r="I15" s="3" t="s">
        <v>65</v>
      </c>
    </row>
    <row r="16" spans="1:9" x14ac:dyDescent="0.25">
      <c r="A16" s="2" t="s">
        <v>13</v>
      </c>
      <c r="B16" s="49">
        <v>2057</v>
      </c>
      <c r="C16" s="49">
        <v>6728</v>
      </c>
      <c r="D16" s="53">
        <v>3.2707826932000001</v>
      </c>
      <c r="E16" s="63">
        <f>B16-[1]Q3!$B16</f>
        <v>-272</v>
      </c>
      <c r="F16" s="64">
        <f t="shared" si="0"/>
        <v>-13.223140495867769</v>
      </c>
      <c r="G16" s="63">
        <f>C16-[1]Q3!$C16</f>
        <v>-1173</v>
      </c>
      <c r="H16" s="64">
        <f t="shared" si="1"/>
        <v>-17.434601664684898</v>
      </c>
      <c r="I16" s="3" t="s">
        <v>67</v>
      </c>
    </row>
    <row r="17" spans="1:9" x14ac:dyDescent="0.25">
      <c r="A17" s="2" t="s">
        <v>14</v>
      </c>
      <c r="B17" s="49">
        <v>5198</v>
      </c>
      <c r="C17" s="49">
        <v>10713</v>
      </c>
      <c r="D17" s="53">
        <v>2.0609849942</v>
      </c>
      <c r="E17" s="63">
        <f>B17-[1]Q3!$B17</f>
        <v>-131</v>
      </c>
      <c r="F17" s="64">
        <f t="shared" si="0"/>
        <v>-2.520200076952674</v>
      </c>
      <c r="G17" s="63">
        <f>C17-[1]Q3!$C17</f>
        <v>483</v>
      </c>
      <c r="H17" s="64">
        <f t="shared" si="1"/>
        <v>4.5085410249229909</v>
      </c>
      <c r="I17" s="3" t="s">
        <v>68</v>
      </c>
    </row>
    <row r="18" spans="1:9" x14ac:dyDescent="0.25">
      <c r="A18" s="2" t="s">
        <v>15</v>
      </c>
      <c r="B18" s="49">
        <v>3686</v>
      </c>
      <c r="C18" s="49">
        <v>7785</v>
      </c>
      <c r="D18" s="53">
        <v>2.1120455779</v>
      </c>
      <c r="E18" s="63">
        <f>B18-[1]Q3!$B18</f>
        <v>-301</v>
      </c>
      <c r="F18" s="64">
        <f t="shared" si="0"/>
        <v>-8.1660336408030396</v>
      </c>
      <c r="G18" s="63">
        <f>C18-[1]Q3!$C18</f>
        <v>-1554</v>
      </c>
      <c r="H18" s="64">
        <f t="shared" si="1"/>
        <v>-19.961464354527937</v>
      </c>
      <c r="I18" s="3" t="s">
        <v>69</v>
      </c>
    </row>
    <row r="19" spans="1:9" x14ac:dyDescent="0.25">
      <c r="A19" s="2" t="s">
        <v>16</v>
      </c>
      <c r="B19" s="49">
        <v>1315</v>
      </c>
      <c r="C19" s="49">
        <v>3423</v>
      </c>
      <c r="D19" s="53">
        <v>2.6030418251</v>
      </c>
      <c r="E19" s="63">
        <f>B19-[1]Q3!$B19</f>
        <v>-106</v>
      </c>
      <c r="F19" s="64">
        <f t="shared" si="0"/>
        <v>-8.0608365019011412</v>
      </c>
      <c r="G19" s="63">
        <f>C19-[1]Q3!$C19</f>
        <v>-164</v>
      </c>
      <c r="H19" s="64">
        <f t="shared" si="1"/>
        <v>-4.7911189015483497</v>
      </c>
      <c r="I19" s="3" t="s">
        <v>70</v>
      </c>
    </row>
    <row r="20" spans="1:9" x14ac:dyDescent="0.25">
      <c r="A20" s="2" t="s">
        <v>17</v>
      </c>
      <c r="B20" s="49">
        <v>237</v>
      </c>
      <c r="C20" s="49">
        <v>752</v>
      </c>
      <c r="D20" s="53">
        <v>3.1729957806</v>
      </c>
      <c r="E20" s="63">
        <f>B20-[1]Q3!$B20</f>
        <v>17</v>
      </c>
      <c r="F20" s="64">
        <f t="shared" si="0"/>
        <v>7.1729957805907167</v>
      </c>
      <c r="G20" s="63">
        <f>C20-[1]Q3!$C20</f>
        <v>230</v>
      </c>
      <c r="H20" s="64">
        <f t="shared" si="1"/>
        <v>30.585106382978722</v>
      </c>
      <c r="I20" s="3" t="s">
        <v>71</v>
      </c>
    </row>
    <row r="21" spans="1:9" x14ac:dyDescent="0.25">
      <c r="A21" s="2" t="s">
        <v>18</v>
      </c>
      <c r="B21" s="49">
        <v>24864</v>
      </c>
      <c r="C21" s="49">
        <v>55146</v>
      </c>
      <c r="D21" s="53">
        <v>2.2179054053999998</v>
      </c>
      <c r="E21" s="63">
        <f>B21-[1]Q3!$B21</f>
        <v>-3284</v>
      </c>
      <c r="F21" s="64">
        <f t="shared" si="0"/>
        <v>-13.207850707850707</v>
      </c>
      <c r="G21" s="63">
        <f>C21-[1]Q3!$C21</f>
        <v>-5640</v>
      </c>
      <c r="H21" s="64">
        <f t="shared" si="1"/>
        <v>-10.227396366010227</v>
      </c>
      <c r="I21" s="3" t="s">
        <v>72</v>
      </c>
    </row>
    <row r="22" spans="1:9" x14ac:dyDescent="0.25">
      <c r="A22" s="2" t="s">
        <v>19</v>
      </c>
      <c r="B22" s="49">
        <v>1523</v>
      </c>
      <c r="C22" s="49">
        <v>7474</v>
      </c>
      <c r="D22" s="53">
        <v>4.9074195665999998</v>
      </c>
      <c r="E22" s="63">
        <f>B22-[1]Q3!$B22</f>
        <v>-401</v>
      </c>
      <c r="F22" s="64">
        <f t="shared" si="0"/>
        <v>-26.329612606697307</v>
      </c>
      <c r="G22" s="63">
        <f>C22-[1]Q3!$C22</f>
        <v>-1298</v>
      </c>
      <c r="H22" s="64">
        <f t="shared" si="1"/>
        <v>-17.366871822317368</v>
      </c>
      <c r="I22" s="3" t="s">
        <v>19</v>
      </c>
    </row>
    <row r="23" spans="1:9" x14ac:dyDescent="0.25">
      <c r="A23" s="2" t="s">
        <v>20</v>
      </c>
      <c r="B23" s="49">
        <v>259666</v>
      </c>
      <c r="C23" s="49">
        <v>605597</v>
      </c>
      <c r="D23" s="53">
        <v>2.3322152303000001</v>
      </c>
      <c r="E23" s="63">
        <f>B23-[1]Q3!$B23</f>
        <v>-12874</v>
      </c>
      <c r="F23" s="64">
        <f t="shared" si="0"/>
        <v>-4.9579074657444568</v>
      </c>
      <c r="G23" s="63">
        <f>C23-[1]Q3!$C23</f>
        <v>-21715</v>
      </c>
      <c r="H23" s="64">
        <f t="shared" si="1"/>
        <v>-3.585717894903707</v>
      </c>
      <c r="I23" s="3" t="s">
        <v>73</v>
      </c>
    </row>
    <row r="24" spans="1:9" x14ac:dyDescent="0.25">
      <c r="A24" s="2" t="s">
        <v>21</v>
      </c>
      <c r="B24" s="49">
        <v>49700</v>
      </c>
      <c r="C24" s="49">
        <v>126958</v>
      </c>
      <c r="D24" s="53">
        <v>2.5544869215000001</v>
      </c>
      <c r="E24" s="63">
        <f>B24-[1]Q3!$B24</f>
        <v>674</v>
      </c>
      <c r="F24" s="64">
        <f t="shared" si="0"/>
        <v>1.3561368209255533</v>
      </c>
      <c r="G24" s="63">
        <f>C24-[1]Q3!$C24</f>
        <v>-881</v>
      </c>
      <c r="H24" s="64">
        <f t="shared" si="1"/>
        <v>-0.69393027615431879</v>
      </c>
      <c r="I24" s="3" t="s">
        <v>83</v>
      </c>
    </row>
    <row r="25" spans="1:9" x14ac:dyDescent="0.25">
      <c r="A25" s="2" t="s">
        <v>22</v>
      </c>
      <c r="B25" s="49">
        <v>16007</v>
      </c>
      <c r="C25" s="49">
        <v>42148</v>
      </c>
      <c r="D25" s="53">
        <v>2.6330980195999998</v>
      </c>
      <c r="E25" s="63">
        <f>B25-[1]Q3!$B25</f>
        <v>-695</v>
      </c>
      <c r="F25" s="64">
        <f t="shared" si="0"/>
        <v>-4.3418504404323111</v>
      </c>
      <c r="G25" s="63">
        <f>C25-[1]Q3!$C25</f>
        <v>-3360</v>
      </c>
      <c r="H25" s="64">
        <f t="shared" si="1"/>
        <v>-7.9719085128594473</v>
      </c>
      <c r="I25" s="3" t="s">
        <v>74</v>
      </c>
    </row>
    <row r="26" spans="1:9" x14ac:dyDescent="0.25">
      <c r="A26" s="2" t="s">
        <v>23</v>
      </c>
      <c r="B26" s="49">
        <v>71706</v>
      </c>
      <c r="C26" s="49">
        <v>147633</v>
      </c>
      <c r="D26" s="53">
        <v>2.0588653669000001</v>
      </c>
      <c r="E26" s="63">
        <f>B26-[1]Q3!$B26</f>
        <v>236</v>
      </c>
      <c r="F26" s="64">
        <f t="shared" si="0"/>
        <v>0.3291216913507935</v>
      </c>
      <c r="G26" s="63">
        <f>C26-[1]Q3!$C26</f>
        <v>2621</v>
      </c>
      <c r="H26" s="64">
        <f t="shared" si="1"/>
        <v>1.7753483299804245</v>
      </c>
      <c r="I26" s="3" t="s">
        <v>75</v>
      </c>
    </row>
    <row r="27" spans="1:9" x14ac:dyDescent="0.25">
      <c r="A27" s="2" t="s">
        <v>24</v>
      </c>
      <c r="B27" s="49">
        <v>9783</v>
      </c>
      <c r="C27" s="49">
        <v>27524</v>
      </c>
      <c r="D27" s="53">
        <v>2.8134519064000001</v>
      </c>
      <c r="E27" s="63">
        <f>B27-[1]Q3!$B27</f>
        <v>351</v>
      </c>
      <c r="F27" s="64">
        <f t="shared" si="0"/>
        <v>3.5878564857405704</v>
      </c>
      <c r="G27" s="63">
        <f>C27-[1]Q3!$C27</f>
        <v>1900</v>
      </c>
      <c r="H27" s="64">
        <f t="shared" si="1"/>
        <v>6.9030664147652949</v>
      </c>
      <c r="I27" s="3" t="s">
        <v>76</v>
      </c>
    </row>
    <row r="28" spans="1:9" x14ac:dyDescent="0.25">
      <c r="A28" s="2" t="s">
        <v>25</v>
      </c>
      <c r="B28" s="49">
        <v>34849</v>
      </c>
      <c r="C28" s="49">
        <v>69338</v>
      </c>
      <c r="D28" s="53">
        <v>1.9896697179</v>
      </c>
      <c r="E28" s="63">
        <f>B28-[1]Q3!$B28</f>
        <v>-48</v>
      </c>
      <c r="F28" s="64">
        <f t="shared" si="0"/>
        <v>-0.13773709432121437</v>
      </c>
      <c r="G28" s="63">
        <f>C28-[1]Q3!$C28</f>
        <v>-597</v>
      </c>
      <c r="H28" s="64">
        <f t="shared" si="1"/>
        <v>-0.86099974040208838</v>
      </c>
      <c r="I28" s="3" t="s">
        <v>77</v>
      </c>
    </row>
    <row r="29" spans="1:9" x14ac:dyDescent="0.25">
      <c r="A29" s="2" t="s">
        <v>26</v>
      </c>
      <c r="B29" s="49">
        <v>17992</v>
      </c>
      <c r="C29" s="49">
        <v>41632</v>
      </c>
      <c r="D29" s="53">
        <v>2.3139172966000001</v>
      </c>
      <c r="E29" s="63">
        <f>B29-[1]Q3!$B29</f>
        <v>222</v>
      </c>
      <c r="F29" s="64">
        <f t="shared" si="0"/>
        <v>1.2338817252112051</v>
      </c>
      <c r="G29" s="63">
        <f>C29-[1]Q3!$C29</f>
        <v>-556</v>
      </c>
      <c r="H29" s="64">
        <f t="shared" si="1"/>
        <v>-1.335511145272867</v>
      </c>
      <c r="I29" s="3" t="s">
        <v>78</v>
      </c>
    </row>
    <row r="30" spans="1:9" x14ac:dyDescent="0.25">
      <c r="A30" s="2" t="s">
        <v>27</v>
      </c>
      <c r="B30" s="49">
        <v>85372</v>
      </c>
      <c r="C30" s="49">
        <v>299416</v>
      </c>
      <c r="D30" s="53">
        <v>3.5071920535999999</v>
      </c>
      <c r="E30" s="63">
        <f>B30-[1]Q3!$B30</f>
        <v>-4434</v>
      </c>
      <c r="F30" s="64">
        <f t="shared" si="0"/>
        <v>-5.1937403364100643</v>
      </c>
      <c r="G30" s="63">
        <f>C30-[1]Q3!$C30</f>
        <v>-44493</v>
      </c>
      <c r="H30" s="64">
        <f t="shared" si="1"/>
        <v>-14.859927325193043</v>
      </c>
      <c r="I30" s="3" t="s">
        <v>79</v>
      </c>
    </row>
    <row r="31" spans="1:9" x14ac:dyDescent="0.25">
      <c r="A31" s="2" t="s">
        <v>28</v>
      </c>
      <c r="B31" s="49">
        <v>7777</v>
      </c>
      <c r="C31" s="49">
        <v>19566</v>
      </c>
      <c r="D31" s="53">
        <v>2.5158801594</v>
      </c>
      <c r="E31" s="63">
        <f>B31-[1]Q3!$B31</f>
        <v>-57</v>
      </c>
      <c r="F31" s="64">
        <f t="shared" si="0"/>
        <v>-0.73293043590073292</v>
      </c>
      <c r="G31" s="63">
        <f>C31-[1]Q3!$C31</f>
        <v>3</v>
      </c>
      <c r="H31" s="64">
        <f t="shared" si="1"/>
        <v>1.5332720024532353E-2</v>
      </c>
      <c r="I31" s="3" t="s">
        <v>80</v>
      </c>
    </row>
    <row r="32" spans="1:9" x14ac:dyDescent="0.25">
      <c r="A32" s="2" t="s">
        <v>29</v>
      </c>
      <c r="B32" s="49">
        <v>74791</v>
      </c>
      <c r="C32" s="49">
        <v>151329</v>
      </c>
      <c r="D32" s="53">
        <v>2.0233584255000001</v>
      </c>
      <c r="E32" s="63">
        <f>B32-[1]Q3!$B32</f>
        <v>-4415</v>
      </c>
      <c r="F32" s="64">
        <f t="shared" si="0"/>
        <v>-5.9031166851626526</v>
      </c>
      <c r="G32" s="63">
        <f>C32-[1]Q3!$C32</f>
        <v>-7495</v>
      </c>
      <c r="H32" s="64">
        <f t="shared" si="1"/>
        <v>-4.9527849916407298</v>
      </c>
      <c r="I32" s="3" t="s">
        <v>81</v>
      </c>
    </row>
    <row r="33" spans="1:9" x14ac:dyDescent="0.25">
      <c r="A33" s="2" t="s">
        <v>30</v>
      </c>
      <c r="B33" s="49">
        <v>4488</v>
      </c>
      <c r="C33" s="49">
        <v>10024</v>
      </c>
      <c r="D33" s="53">
        <v>2.2335115865000001</v>
      </c>
      <c r="E33" s="63">
        <f>B33-[1]Q3!$B33</f>
        <v>53</v>
      </c>
      <c r="F33" s="64">
        <f t="shared" si="0"/>
        <v>1.1809269162210339</v>
      </c>
      <c r="G33" s="63">
        <f>C33-[1]Q3!$C33</f>
        <v>200</v>
      </c>
      <c r="H33" s="64">
        <f t="shared" si="1"/>
        <v>1.9952114924181963</v>
      </c>
      <c r="I33" s="3" t="s">
        <v>82</v>
      </c>
    </row>
    <row r="34" spans="1:9" x14ac:dyDescent="0.25">
      <c r="A34" s="4" t="s">
        <v>31</v>
      </c>
      <c r="B34" s="49">
        <v>109883</v>
      </c>
      <c r="C34" s="49">
        <v>285276</v>
      </c>
      <c r="D34" s="53">
        <v>2.5961795728000001</v>
      </c>
      <c r="E34" s="63">
        <f>B34-[1]Q3!$B34</f>
        <v>3708</v>
      </c>
      <c r="F34" s="64">
        <f t="shared" si="0"/>
        <v>3.3744983300419538</v>
      </c>
      <c r="G34" s="63">
        <f>C34-[1]Q3!$C34</f>
        <v>9647</v>
      </c>
      <c r="H34" s="64">
        <f t="shared" si="1"/>
        <v>3.3816374318204128</v>
      </c>
      <c r="I34" s="3" t="s">
        <v>84</v>
      </c>
    </row>
    <row r="35" spans="1:9" x14ac:dyDescent="0.25">
      <c r="A35" s="2" t="s">
        <v>12</v>
      </c>
      <c r="B35" s="49">
        <v>6154</v>
      </c>
      <c r="C35" s="49">
        <v>15245</v>
      </c>
      <c r="D35" s="53">
        <v>2.4772505687000002</v>
      </c>
      <c r="E35" s="63">
        <f>B35-[1]Q3!$B35</f>
        <v>-485</v>
      </c>
      <c r="F35" s="64">
        <f t="shared" si="0"/>
        <v>-7.8810529736756578</v>
      </c>
      <c r="G35" s="63">
        <f>C35-[1]Q3!$C35</f>
        <v>-2762</v>
      </c>
      <c r="H35" s="64">
        <f t="shared" si="1"/>
        <v>-18.117415546080682</v>
      </c>
      <c r="I35" s="3" t="s">
        <v>66</v>
      </c>
    </row>
    <row r="36" spans="1:9" x14ac:dyDescent="0.25">
      <c r="A36" s="2" t="s">
        <v>32</v>
      </c>
      <c r="B36" s="49">
        <v>84946</v>
      </c>
      <c r="C36" s="49">
        <v>243168</v>
      </c>
      <c r="D36" s="53">
        <v>2.8626186048000002</v>
      </c>
      <c r="E36" s="63">
        <f>B36-[1]Q3!$B36</f>
        <v>1313</v>
      </c>
      <c r="F36" s="64">
        <f t="shared" si="0"/>
        <v>1.5456878487509711</v>
      </c>
      <c r="G36" s="63">
        <f>C36-[1]Q3!$C36</f>
        <v>-4246</v>
      </c>
      <c r="H36" s="64">
        <f t="shared" si="1"/>
        <v>-1.7461179102513487</v>
      </c>
      <c r="I36" s="3" t="s">
        <v>85</v>
      </c>
    </row>
    <row r="37" spans="1:9" x14ac:dyDescent="0.25">
      <c r="A37" s="2" t="s">
        <v>33</v>
      </c>
      <c r="B37" s="49">
        <v>39279</v>
      </c>
      <c r="C37" s="49">
        <v>103745</v>
      </c>
      <c r="D37" s="53">
        <v>2.641233229</v>
      </c>
      <c r="E37" s="63">
        <f>B37-[1]Q3!$B37</f>
        <v>-1067</v>
      </c>
      <c r="F37" s="64">
        <f t="shared" si="0"/>
        <v>-2.7164642684386058</v>
      </c>
      <c r="G37" s="63">
        <f>C37-[1]Q3!$C37</f>
        <v>-6605</v>
      </c>
      <c r="H37" s="64">
        <f t="shared" si="1"/>
        <v>-6.3665718829823126</v>
      </c>
      <c r="I37" s="3" t="s">
        <v>86</v>
      </c>
    </row>
    <row r="38" spans="1:9" x14ac:dyDescent="0.25">
      <c r="A38" s="2" t="s">
        <v>34</v>
      </c>
      <c r="B38" s="49">
        <v>22990</v>
      </c>
      <c r="C38" s="49">
        <v>58659</v>
      </c>
      <c r="D38" s="53">
        <v>2.5515006525000001</v>
      </c>
      <c r="E38" s="63">
        <f>B38-[1]Q3!$B38</f>
        <v>516</v>
      </c>
      <c r="F38" s="64">
        <f t="shared" si="0"/>
        <v>2.2444541104828186</v>
      </c>
      <c r="G38" s="63">
        <f>C38-[1]Q3!$C38</f>
        <v>-691</v>
      </c>
      <c r="H38" s="64">
        <f t="shared" si="1"/>
        <v>-1.177994851599925</v>
      </c>
      <c r="I38" s="3" t="s">
        <v>87</v>
      </c>
    </row>
    <row r="39" spans="1:9" x14ac:dyDescent="0.25">
      <c r="A39" s="2" t="s">
        <v>35</v>
      </c>
      <c r="B39" s="49">
        <v>25971</v>
      </c>
      <c r="C39" s="49">
        <v>58053</v>
      </c>
      <c r="D39" s="53">
        <v>2.2353009126000001</v>
      </c>
      <c r="E39" s="63">
        <f>B39-[1]Q3!$B39</f>
        <v>-1055</v>
      </c>
      <c r="F39" s="64">
        <f t="shared" si="0"/>
        <v>-4.0622232490085093</v>
      </c>
      <c r="G39" s="63">
        <f>C39-[1]Q3!$C39</f>
        <v>-4768</v>
      </c>
      <c r="H39" s="64">
        <f t="shared" si="1"/>
        <v>-8.21318450381548</v>
      </c>
      <c r="I39" s="3" t="s">
        <v>88</v>
      </c>
    </row>
    <row r="40" spans="1:9" x14ac:dyDescent="0.25">
      <c r="A40" s="2" t="s">
        <v>36</v>
      </c>
      <c r="B40" s="49">
        <v>38604</v>
      </c>
      <c r="C40" s="49">
        <v>80720</v>
      </c>
      <c r="D40" s="53">
        <v>2.0909750284999999</v>
      </c>
      <c r="E40" s="63">
        <f>B40-[1]Q3!$B40</f>
        <v>14094</v>
      </c>
      <c r="F40" s="64">
        <f t="shared" si="0"/>
        <v>36.509170034193353</v>
      </c>
      <c r="G40" s="63">
        <f>C40-[1]Q3!$C40</f>
        <v>25247</v>
      </c>
      <c r="H40" s="64">
        <f t="shared" si="1"/>
        <v>31.277254707631318</v>
      </c>
      <c r="I40" s="3" t="s">
        <v>89</v>
      </c>
    </row>
    <row r="41" spans="1:9" x14ac:dyDescent="0.25">
      <c r="A41" s="2" t="s">
        <v>37</v>
      </c>
      <c r="B41" s="49">
        <v>21600</v>
      </c>
      <c r="C41" s="49">
        <v>52191</v>
      </c>
      <c r="D41" s="53">
        <v>2.4162499999999998</v>
      </c>
      <c r="E41" s="63">
        <f>B41-[1]Q3!$B41</f>
        <v>-5892</v>
      </c>
      <c r="F41" s="64">
        <f t="shared" si="0"/>
        <v>-27.277777777777779</v>
      </c>
      <c r="G41" s="63">
        <f>C41-[1]Q3!$C41</f>
        <v>-12891</v>
      </c>
      <c r="H41" s="64">
        <f t="shared" si="1"/>
        <v>-24.699660861068001</v>
      </c>
      <c r="I41" s="3" t="s">
        <v>90</v>
      </c>
    </row>
    <row r="42" spans="1:9" x14ac:dyDescent="0.25">
      <c r="A42" s="2" t="s">
        <v>38</v>
      </c>
      <c r="B42" s="49">
        <v>33322</v>
      </c>
      <c r="C42" s="49">
        <v>87406</v>
      </c>
      <c r="D42" s="53">
        <v>2.6230718444000001</v>
      </c>
      <c r="E42" s="63">
        <f>B42-[1]Q3!$B42</f>
        <v>1055</v>
      </c>
      <c r="F42" s="64">
        <f t="shared" si="0"/>
        <v>3.1660764659984393</v>
      </c>
      <c r="G42" s="63">
        <f>C42-[1]Q3!$C42</f>
        <v>3754</v>
      </c>
      <c r="H42" s="64">
        <f t="shared" si="1"/>
        <v>4.2948996636386516</v>
      </c>
      <c r="I42" s="3" t="s">
        <v>91</v>
      </c>
    </row>
    <row r="43" spans="1:9" x14ac:dyDescent="0.25">
      <c r="A43" s="2" t="s">
        <v>39</v>
      </c>
      <c r="B43" s="49">
        <v>172217</v>
      </c>
      <c r="C43" s="49">
        <v>429198</v>
      </c>
      <c r="D43" s="53">
        <v>2.4921929890999999</v>
      </c>
      <c r="E43" s="63">
        <f>B43-[1]Q3!$B43</f>
        <v>5056</v>
      </c>
      <c r="F43" s="64">
        <f t="shared" si="0"/>
        <v>2.9358309574548391</v>
      </c>
      <c r="G43" s="63">
        <f>C43-[1]Q3!$C43</f>
        <v>31187</v>
      </c>
      <c r="H43" s="64">
        <f t="shared" si="1"/>
        <v>7.26634327280183</v>
      </c>
      <c r="I43" s="3" t="s">
        <v>39</v>
      </c>
    </row>
    <row r="44" spans="1:9" x14ac:dyDescent="0.25">
      <c r="A44" s="2" t="s">
        <v>40</v>
      </c>
      <c r="B44" s="49">
        <v>16957</v>
      </c>
      <c r="C44" s="49">
        <v>44132</v>
      </c>
      <c r="D44" s="53">
        <v>2.6025830041</v>
      </c>
      <c r="E44" s="63">
        <f>B44-[1]Q3!$B44</f>
        <v>-3452</v>
      </c>
      <c r="F44" s="64">
        <f t="shared" si="0"/>
        <v>-20.357374535590022</v>
      </c>
      <c r="G44" s="63">
        <f>C44-[1]Q3!$C44</f>
        <v>-6583</v>
      </c>
      <c r="H44" s="64">
        <f t="shared" si="1"/>
        <v>-14.9166137949787</v>
      </c>
      <c r="I44" s="3" t="s">
        <v>92</v>
      </c>
    </row>
    <row r="45" spans="1:9" x14ac:dyDescent="0.25">
      <c r="A45" s="2" t="s">
        <v>41</v>
      </c>
      <c r="B45" s="49">
        <v>14273</v>
      </c>
      <c r="C45" s="49">
        <v>32657</v>
      </c>
      <c r="D45" s="53">
        <v>2.2880263433999999</v>
      </c>
      <c r="E45" s="63">
        <f>B45-[1]Q3!$B45</f>
        <v>-430</v>
      </c>
      <c r="F45" s="64">
        <f t="shared" si="0"/>
        <v>-3.0126812863448467</v>
      </c>
      <c r="G45" s="63">
        <f>C45-[1]Q3!$C45</f>
        <v>-2173</v>
      </c>
      <c r="H45" s="64">
        <f t="shared" si="1"/>
        <v>-6.654009860060631</v>
      </c>
      <c r="I45" s="3" t="s">
        <v>93</v>
      </c>
    </row>
    <row r="46" spans="1:9" x14ac:dyDescent="0.25">
      <c r="A46" s="2" t="s">
        <v>42</v>
      </c>
      <c r="B46" s="49">
        <v>26466</v>
      </c>
      <c r="C46" s="49">
        <v>64324</v>
      </c>
      <c r="D46" s="53">
        <v>2.4304390538999998</v>
      </c>
      <c r="E46" s="63">
        <f>B46-[1]Q3!$B46</f>
        <v>-5632</v>
      </c>
      <c r="F46" s="64">
        <f t="shared" si="0"/>
        <v>-21.280133000831256</v>
      </c>
      <c r="G46" s="63">
        <f>C46-[1]Q3!$C46</f>
        <v>-12735</v>
      </c>
      <c r="H46" s="64">
        <f t="shared" si="1"/>
        <v>-19.798209066600336</v>
      </c>
      <c r="I46" s="3" t="s">
        <v>94</v>
      </c>
    </row>
    <row r="47" spans="1:9" x14ac:dyDescent="0.25">
      <c r="A47" s="2" t="s">
        <v>43</v>
      </c>
      <c r="B47" s="49">
        <v>109430</v>
      </c>
      <c r="C47" s="49">
        <v>200411</v>
      </c>
      <c r="D47" s="53">
        <v>1.8314082062000001</v>
      </c>
      <c r="E47" s="63">
        <f>B47-[1]Q3!$B47</f>
        <v>11765</v>
      </c>
      <c r="F47" s="64">
        <f t="shared" si="0"/>
        <v>10.75116512839258</v>
      </c>
      <c r="G47" s="63">
        <f>C47-[1]Q3!$C47</f>
        <v>22179</v>
      </c>
      <c r="H47" s="64">
        <f t="shared" si="1"/>
        <v>11.066757812694911</v>
      </c>
      <c r="I47" s="3" t="s">
        <v>95</v>
      </c>
    </row>
    <row r="48" spans="1:9" x14ac:dyDescent="0.25">
      <c r="A48" s="2" t="s">
        <v>58</v>
      </c>
      <c r="B48" s="49">
        <v>28410</v>
      </c>
      <c r="C48" s="49">
        <v>67748</v>
      </c>
      <c r="D48" s="53">
        <v>2.3846532910999998</v>
      </c>
      <c r="E48" s="63">
        <f>B48-[1]Q3!$B48</f>
        <v>3456</v>
      </c>
      <c r="F48" s="64">
        <f t="shared" si="0"/>
        <v>12.164730728616684</v>
      </c>
      <c r="G48" s="63">
        <f>C48-[1]Q3!$C48</f>
        <v>8880</v>
      </c>
      <c r="H48" s="64">
        <f t="shared" si="1"/>
        <v>13.107398004369134</v>
      </c>
      <c r="I48" s="3" t="s">
        <v>96</v>
      </c>
    </row>
    <row r="49" spans="1:9" x14ac:dyDescent="0.25">
      <c r="A49" s="2" t="s">
        <v>44</v>
      </c>
      <c r="B49" s="49">
        <v>42418</v>
      </c>
      <c r="C49" s="49">
        <v>140345</v>
      </c>
      <c r="D49" s="53">
        <v>3.3086189825000001</v>
      </c>
      <c r="E49" s="63">
        <f>B49-[1]Q3!$B49</f>
        <v>-5218</v>
      </c>
      <c r="F49" s="64">
        <f t="shared" si="0"/>
        <v>-12.301381488990524</v>
      </c>
      <c r="G49" s="63">
        <f>C49-[1]Q3!$C49</f>
        <v>-21749</v>
      </c>
      <c r="H49" s="64">
        <f t="shared" si="1"/>
        <v>-15.496811428978589</v>
      </c>
      <c r="I49" s="3" t="s">
        <v>97</v>
      </c>
    </row>
    <row r="50" spans="1:9" x14ac:dyDescent="0.25">
      <c r="A50" s="2" t="s">
        <v>45</v>
      </c>
      <c r="B50" s="49">
        <v>26694</v>
      </c>
      <c r="C50" s="49">
        <v>55489</v>
      </c>
      <c r="D50" s="53">
        <v>2.0787068254999999</v>
      </c>
      <c r="E50" s="63">
        <f>B50-[1]Q3!$B50</f>
        <v>1513</v>
      </c>
      <c r="F50" s="64">
        <f t="shared" si="0"/>
        <v>5.6679403611298422</v>
      </c>
      <c r="G50" s="63">
        <f>C50-[1]Q3!$C50</f>
        <v>533</v>
      </c>
      <c r="H50" s="64">
        <f t="shared" si="1"/>
        <v>0.96055073978626393</v>
      </c>
      <c r="I50" s="3" t="s">
        <v>98</v>
      </c>
    </row>
    <row r="51" spans="1:9" x14ac:dyDescent="0.25">
      <c r="A51" s="2" t="s">
        <v>46</v>
      </c>
      <c r="B51" s="49">
        <v>88143</v>
      </c>
      <c r="C51" s="49">
        <v>148812</v>
      </c>
      <c r="D51" s="53">
        <v>1.6883019639000001</v>
      </c>
      <c r="E51" s="63">
        <f>B51-[1]Q3!$B51</f>
        <v>-2425</v>
      </c>
      <c r="F51" s="64">
        <f t="shared" si="0"/>
        <v>-2.7512111001440838</v>
      </c>
      <c r="G51" s="63">
        <f>C51-[1]Q3!$C51</f>
        <v>-6328</v>
      </c>
      <c r="H51" s="64">
        <f t="shared" si="1"/>
        <v>-4.2523452409751901</v>
      </c>
      <c r="I51" s="3" t="s">
        <v>99</v>
      </c>
    </row>
    <row r="52" spans="1:9" x14ac:dyDescent="0.25">
      <c r="A52" s="6" t="s">
        <v>107</v>
      </c>
      <c r="B52" s="49">
        <v>19685</v>
      </c>
      <c r="C52" s="49">
        <v>43829</v>
      </c>
      <c r="D52" s="53">
        <v>2.2265176530000002</v>
      </c>
      <c r="E52" s="63">
        <f>B52-[1]Q3!$B52</f>
        <v>2071</v>
      </c>
      <c r="F52" s="64">
        <f t="shared" si="0"/>
        <v>10.520701041402083</v>
      </c>
      <c r="G52" s="63">
        <f>C52-[1]Q3!$C52</f>
        <v>4746</v>
      </c>
      <c r="H52" s="64">
        <f t="shared" si="1"/>
        <v>10.828446918706792</v>
      </c>
      <c r="I52" s="3" t="s">
        <v>107</v>
      </c>
    </row>
    <row r="53" spans="1:9" x14ac:dyDescent="0.25">
      <c r="A53" s="6" t="s">
        <v>108</v>
      </c>
      <c r="B53" s="49">
        <v>10625</v>
      </c>
      <c r="C53" s="49">
        <v>26660</v>
      </c>
      <c r="D53" s="53">
        <v>2.5091764705999999</v>
      </c>
      <c r="E53" s="63">
        <f>B53-[1]Q3!$B53</f>
        <v>2262</v>
      </c>
      <c r="F53" s="64">
        <f t="shared" si="0"/>
        <v>21.289411764705882</v>
      </c>
      <c r="G53" s="63">
        <f>C53-[1]Q3!$C53</f>
        <v>4673</v>
      </c>
      <c r="H53" s="64">
        <f t="shared" si="1"/>
        <v>17.528132033008252</v>
      </c>
      <c r="I53" s="3" t="s">
        <v>109</v>
      </c>
    </row>
    <row r="54" spans="1:9" x14ac:dyDescent="0.25">
      <c r="A54" s="3" t="s">
        <v>110</v>
      </c>
      <c r="B54" s="49">
        <v>13288</v>
      </c>
      <c r="C54" s="49">
        <v>35160</v>
      </c>
      <c r="D54" s="53">
        <v>2.6459963876999999</v>
      </c>
      <c r="E54" s="63">
        <f>B54-[1]Q3!$B54</f>
        <v>1278</v>
      </c>
      <c r="F54" s="64">
        <f t="shared" si="0"/>
        <v>9.6177001806140883</v>
      </c>
      <c r="G54" s="63">
        <f>C54-[1]Q3!$C54</f>
        <v>2640</v>
      </c>
      <c r="H54" s="64">
        <f t="shared" si="1"/>
        <v>7.5085324232081918</v>
      </c>
      <c r="I54" s="3" t="s">
        <v>111</v>
      </c>
    </row>
    <row r="55" spans="1:9" x14ac:dyDescent="0.25">
      <c r="A55" s="7" t="s">
        <v>113</v>
      </c>
      <c r="B55" s="49">
        <v>51180</v>
      </c>
      <c r="C55" s="49">
        <v>124506</v>
      </c>
      <c r="D55" s="53">
        <v>2.4327080891000001</v>
      </c>
      <c r="E55" s="63">
        <f>B55-[1]Q3!$B55</f>
        <v>-3922</v>
      </c>
      <c r="F55" s="64">
        <f t="shared" si="0"/>
        <v>-7.663149667838999</v>
      </c>
      <c r="G55" s="63">
        <f>C55-[1]Q3!$C55</f>
        <v>-9144</v>
      </c>
      <c r="H55" s="64">
        <f t="shared" si="1"/>
        <v>-7.3442243747289293</v>
      </c>
      <c r="I55" s="11" t="s">
        <v>100</v>
      </c>
    </row>
    <row r="56" spans="1:9" x14ac:dyDescent="0.25">
      <c r="A56" s="7" t="s">
        <v>47</v>
      </c>
      <c r="B56" s="49">
        <v>3675</v>
      </c>
      <c r="C56" s="49">
        <v>9120</v>
      </c>
      <c r="D56" s="53">
        <v>2.4816326531000001</v>
      </c>
      <c r="E56" s="63">
        <f>B56-[1]Q3!$B56</f>
        <v>60</v>
      </c>
      <c r="F56" s="64">
        <f t="shared" si="0"/>
        <v>1.6326530612244898</v>
      </c>
      <c r="G56" s="63">
        <f>C56-[1]Q3!$C56</f>
        <v>55</v>
      </c>
      <c r="H56" s="64">
        <f t="shared" si="1"/>
        <v>0.60307017543859642</v>
      </c>
      <c r="I56" s="11" t="s">
        <v>101</v>
      </c>
    </row>
    <row r="57" spans="1:9" x14ac:dyDescent="0.25">
      <c r="A57" s="2" t="s">
        <v>48</v>
      </c>
      <c r="B57" s="49">
        <v>8354</v>
      </c>
      <c r="C57" s="49">
        <v>21220</v>
      </c>
      <c r="D57" s="53">
        <v>2.5401005506000001</v>
      </c>
      <c r="E57" s="63">
        <f>B57-[1]Q3!$B57</f>
        <v>-2072</v>
      </c>
      <c r="F57" s="64">
        <f t="shared" si="0"/>
        <v>-24.802489825233419</v>
      </c>
      <c r="G57" s="63">
        <f>C57-[1]Q3!$C57</f>
        <v>-5266</v>
      </c>
      <c r="H57" s="64">
        <f t="shared" si="1"/>
        <v>-24.816211121583411</v>
      </c>
      <c r="I57" s="3" t="s">
        <v>102</v>
      </c>
    </row>
    <row r="58" spans="1:9" x14ac:dyDescent="0.25">
      <c r="A58" s="2" t="s">
        <v>49</v>
      </c>
      <c r="B58" s="49">
        <v>29425</v>
      </c>
      <c r="C58" s="49">
        <v>74934</v>
      </c>
      <c r="D58" s="53">
        <v>2.5466100255000002</v>
      </c>
      <c r="E58" s="63">
        <f>B58-[1]Q3!$B58</f>
        <v>-1108</v>
      </c>
      <c r="F58" s="64">
        <f t="shared" si="0"/>
        <v>-3.7655055225148684</v>
      </c>
      <c r="G58" s="63">
        <f>C58-[1]Q3!$C58</f>
        <v>-2283</v>
      </c>
      <c r="H58" s="64">
        <f t="shared" si="1"/>
        <v>-3.0466810793498276</v>
      </c>
      <c r="I58" s="3" t="s">
        <v>103</v>
      </c>
    </row>
    <row r="59" spans="1:9" x14ac:dyDescent="0.25">
      <c r="A59" s="2" t="s">
        <v>50</v>
      </c>
      <c r="B59" s="49">
        <v>4971</v>
      </c>
      <c r="C59" s="49">
        <v>12482</v>
      </c>
      <c r="D59" s="53">
        <v>2.5109635888000001</v>
      </c>
      <c r="E59" s="63">
        <f>B59-[1]Q3!$B59</f>
        <v>296</v>
      </c>
      <c r="F59" s="64">
        <f t="shared" si="0"/>
        <v>5.9545363106014886</v>
      </c>
      <c r="G59" s="63">
        <f>C59-[1]Q3!$C59</f>
        <v>1032</v>
      </c>
      <c r="H59" s="64">
        <f t="shared" si="1"/>
        <v>8.2679057843294341</v>
      </c>
      <c r="I59" s="3" t="s">
        <v>104</v>
      </c>
    </row>
    <row r="60" spans="1:9" ht="13" thickBot="1" x14ac:dyDescent="0.3">
      <c r="A60" s="2" t="s">
        <v>51</v>
      </c>
      <c r="B60" s="50">
        <v>1419</v>
      </c>
      <c r="C60" s="50">
        <v>3251</v>
      </c>
      <c r="D60" s="60">
        <v>2.2910500352000001</v>
      </c>
      <c r="E60" s="63">
        <f>B60-[1]Q3!$B60</f>
        <v>13</v>
      </c>
      <c r="F60" s="64">
        <f t="shared" si="0"/>
        <v>0.91613812544045115</v>
      </c>
      <c r="G60" s="63">
        <f>C60-[1]Q3!$C60</f>
        <v>324</v>
      </c>
      <c r="H60" s="64">
        <f t="shared" si="1"/>
        <v>9.9661642571516449</v>
      </c>
      <c r="I60" s="3" t="s">
        <v>105</v>
      </c>
    </row>
    <row r="62" spans="1:9" x14ac:dyDescent="0.25">
      <c r="A62" s="8" t="s">
        <v>115</v>
      </c>
    </row>
    <row r="63" spans="1:9" x14ac:dyDescent="0.25">
      <c r="A63" s="5" t="s">
        <v>228</v>
      </c>
    </row>
    <row r="65" spans="1:1" x14ac:dyDescent="0.25">
      <c r="A65" s="14"/>
    </row>
  </sheetData>
  <pageMargins left="0.78740157480314965" right="0.78740157480314965" top="0.98425196850393704" bottom="0.98425196850393704" header="0.51181102362204722" footer="0.51181102362204722"/>
  <pageSetup paperSize="9" scale="79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I65"/>
  <sheetViews>
    <sheetView topLeftCell="A52" workbookViewId="0">
      <selection activeCell="D67" sqref="D67"/>
    </sheetView>
  </sheetViews>
  <sheetFormatPr defaultColWidth="8.81640625" defaultRowHeight="12.5" x14ac:dyDescent="0.25"/>
  <cols>
    <col min="1" max="1" width="25.7265625" style="13" customWidth="1"/>
    <col min="2" max="8" width="13.7265625" style="13" customWidth="1"/>
    <col min="9" max="9" width="25.7265625" style="13" customWidth="1"/>
    <col min="10" max="16384" width="8.81640625" style="13"/>
  </cols>
  <sheetData>
    <row r="1" spans="1:9" ht="95.15" customHeight="1" x14ac:dyDescent="0.25">
      <c r="A1" s="16" t="s">
        <v>54</v>
      </c>
      <c r="B1" s="16" t="s">
        <v>124</v>
      </c>
      <c r="C1" s="16" t="s">
        <v>125</v>
      </c>
      <c r="D1" s="17" t="s">
        <v>106</v>
      </c>
      <c r="E1" s="17" t="s">
        <v>168</v>
      </c>
      <c r="F1" s="17" t="s">
        <v>169</v>
      </c>
      <c r="G1" s="17" t="s">
        <v>170</v>
      </c>
      <c r="H1" s="17" t="s">
        <v>171</v>
      </c>
      <c r="I1" s="16" t="s">
        <v>54</v>
      </c>
    </row>
    <row r="2" spans="1:9" ht="13" x14ac:dyDescent="0.3">
      <c r="A2" s="18" t="s">
        <v>116</v>
      </c>
      <c r="B2" s="52">
        <v>2021791</v>
      </c>
      <c r="C2" s="52">
        <v>4541586</v>
      </c>
      <c r="D2" s="26">
        <v>2.2463182395999999</v>
      </c>
      <c r="E2" s="27">
        <f>B2-[1]Q4!$B2</f>
        <v>80439</v>
      </c>
      <c r="F2" s="26">
        <f>($E2/$B2)*100</f>
        <v>3.9786011511575623</v>
      </c>
      <c r="G2" s="27">
        <f>C2-[1]Q4!$C2</f>
        <v>21257</v>
      </c>
      <c r="H2" s="26">
        <f>($G2/$C2)*100</f>
        <v>0.46805234999403295</v>
      </c>
      <c r="I2" s="18" t="s">
        <v>117</v>
      </c>
    </row>
    <row r="3" spans="1:9" ht="13" x14ac:dyDescent="0.3">
      <c r="A3" s="22" t="s">
        <v>0</v>
      </c>
      <c r="B3" s="52">
        <v>351384</v>
      </c>
      <c r="C3" s="52">
        <v>586156</v>
      </c>
      <c r="D3" s="26">
        <v>1.6681351456</v>
      </c>
      <c r="E3" s="27">
        <f>B3-[1]Q4!$B3</f>
        <v>46123</v>
      </c>
      <c r="F3" s="26">
        <f t="shared" ref="F3:F60" si="0">($E3/$B3)*100</f>
        <v>13.126095667417982</v>
      </c>
      <c r="G3" s="27">
        <f>C3-[1]Q4!$C3</f>
        <v>70796</v>
      </c>
      <c r="H3" s="26">
        <f t="shared" ref="H3:H60" si="1">($G3/$C3)*100</f>
        <v>12.078013361630692</v>
      </c>
      <c r="I3" s="22" t="s">
        <v>55</v>
      </c>
    </row>
    <row r="4" spans="1:9" ht="13" x14ac:dyDescent="0.3">
      <c r="A4" s="22" t="s">
        <v>114</v>
      </c>
      <c r="B4" s="52">
        <v>1670407</v>
      </c>
      <c r="C4" s="52">
        <v>3955430</v>
      </c>
      <c r="D4" s="26">
        <v>2.3679438604</v>
      </c>
      <c r="E4" s="27">
        <f>B4-[1]Q4!$B4</f>
        <v>34316</v>
      </c>
      <c r="F4" s="26">
        <f t="shared" si="0"/>
        <v>2.0543496285635778</v>
      </c>
      <c r="G4" s="27">
        <f>C4-[1]Q4!$C4</f>
        <v>-49539</v>
      </c>
      <c r="H4" s="26">
        <f t="shared" si="1"/>
        <v>-1.2524302035429777</v>
      </c>
      <c r="I4" s="22" t="s">
        <v>56</v>
      </c>
    </row>
    <row r="5" spans="1:9" ht="13" x14ac:dyDescent="0.3">
      <c r="A5" s="12" t="s">
        <v>1</v>
      </c>
      <c r="B5" s="35"/>
      <c r="C5" s="35"/>
      <c r="D5" s="34"/>
      <c r="E5" s="66"/>
      <c r="F5" s="67"/>
      <c r="G5" s="61"/>
      <c r="H5" s="67"/>
      <c r="I5" s="12" t="s">
        <v>112</v>
      </c>
    </row>
    <row r="6" spans="1:9" x14ac:dyDescent="0.25">
      <c r="A6" s="10" t="s">
        <v>2</v>
      </c>
      <c r="B6" s="49">
        <v>18113</v>
      </c>
      <c r="C6" s="49">
        <v>42608</v>
      </c>
      <c r="D6" s="53">
        <v>2.3523436206000001</v>
      </c>
      <c r="E6" s="63">
        <f>B6-[1]Q4!$B6</f>
        <v>295</v>
      </c>
      <c r="F6" s="64">
        <f t="shared" si="0"/>
        <v>1.6286644951140066</v>
      </c>
      <c r="G6" s="63">
        <f>C6-[1]Q4!$C6</f>
        <v>-990</v>
      </c>
      <c r="H6" s="64">
        <f t="shared" si="1"/>
        <v>-2.3235073225685317</v>
      </c>
      <c r="I6" s="3" t="s">
        <v>52</v>
      </c>
    </row>
    <row r="7" spans="1:9" x14ac:dyDescent="0.25">
      <c r="A7" s="2" t="s">
        <v>3</v>
      </c>
      <c r="B7" s="49">
        <v>7723</v>
      </c>
      <c r="C7" s="49">
        <v>18702</v>
      </c>
      <c r="D7" s="53">
        <v>2.4215978247000001</v>
      </c>
      <c r="E7" s="63">
        <f>B7-[1]Q4!$B7</f>
        <v>170</v>
      </c>
      <c r="F7" s="64">
        <f t="shared" si="0"/>
        <v>2.2012171435970478</v>
      </c>
      <c r="G7" s="63">
        <f>C7-[1]Q4!$C7</f>
        <v>-420</v>
      </c>
      <c r="H7" s="64">
        <f t="shared" si="1"/>
        <v>-2.2457491177414179</v>
      </c>
      <c r="I7" s="3" t="s">
        <v>53</v>
      </c>
    </row>
    <row r="8" spans="1:9" x14ac:dyDescent="0.25">
      <c r="A8" s="2" t="s">
        <v>4</v>
      </c>
      <c r="B8" s="49">
        <v>14175</v>
      </c>
      <c r="C8" s="49">
        <v>39107</v>
      </c>
      <c r="D8" s="53">
        <v>2.7588712522000001</v>
      </c>
      <c r="E8" s="63">
        <f>B8-[1]Q4!$B8</f>
        <v>629</v>
      </c>
      <c r="F8" s="64">
        <f t="shared" si="0"/>
        <v>4.4373897707231036</v>
      </c>
      <c r="G8" s="63">
        <f>C8-[1]Q4!$C8</f>
        <v>766</v>
      </c>
      <c r="H8" s="64">
        <f t="shared" si="1"/>
        <v>1.9587286163602426</v>
      </c>
      <c r="I8" s="3" t="s">
        <v>57</v>
      </c>
    </row>
    <row r="9" spans="1:9" x14ac:dyDescent="0.25">
      <c r="A9" s="2" t="s">
        <v>5</v>
      </c>
      <c r="B9" s="49">
        <v>2480</v>
      </c>
      <c r="C9" s="49">
        <v>6280</v>
      </c>
      <c r="D9" s="53">
        <v>2.5322580645000001</v>
      </c>
      <c r="E9" s="63">
        <f>B9-[1]Q4!$B9</f>
        <v>249</v>
      </c>
      <c r="F9" s="64">
        <f t="shared" si="0"/>
        <v>10.040322580645162</v>
      </c>
      <c r="G9" s="63">
        <f>C9-[1]Q4!$C9</f>
        <v>505</v>
      </c>
      <c r="H9" s="64">
        <f t="shared" si="1"/>
        <v>8.0414012738853504</v>
      </c>
      <c r="I9" s="3" t="s">
        <v>59</v>
      </c>
    </row>
    <row r="10" spans="1:9" x14ac:dyDescent="0.25">
      <c r="A10" s="2" t="s">
        <v>6</v>
      </c>
      <c r="B10" s="49">
        <v>14353</v>
      </c>
      <c r="C10" s="49">
        <v>40812</v>
      </c>
      <c r="D10" s="53">
        <v>2.8434473629000001</v>
      </c>
      <c r="E10" s="63">
        <f>B10-[1]Q4!$B10</f>
        <v>699</v>
      </c>
      <c r="F10" s="64">
        <f t="shared" si="0"/>
        <v>4.8700620079425905</v>
      </c>
      <c r="G10" s="63">
        <f>C10-[1]Q4!$C10</f>
        <v>2397</v>
      </c>
      <c r="H10" s="64">
        <f t="shared" si="1"/>
        <v>5.8732725668920907</v>
      </c>
      <c r="I10" s="3" t="s">
        <v>60</v>
      </c>
    </row>
    <row r="11" spans="1:9" x14ac:dyDescent="0.25">
      <c r="A11" s="2" t="s">
        <v>7</v>
      </c>
      <c r="B11" s="49">
        <v>63545</v>
      </c>
      <c r="C11" s="49">
        <v>163552</v>
      </c>
      <c r="D11" s="53">
        <v>2.5737980958</v>
      </c>
      <c r="E11" s="63">
        <f>B11-[1]Q4!$B11</f>
        <v>5133</v>
      </c>
      <c r="F11" s="64">
        <f t="shared" si="0"/>
        <v>8.0777401841214882</v>
      </c>
      <c r="G11" s="63">
        <f>C11-[1]Q4!$C11</f>
        <v>12710</v>
      </c>
      <c r="H11" s="64">
        <f t="shared" si="1"/>
        <v>7.7712287223635297</v>
      </c>
      <c r="I11" s="3" t="s">
        <v>61</v>
      </c>
    </row>
    <row r="12" spans="1:9" x14ac:dyDescent="0.25">
      <c r="A12" s="2" t="s">
        <v>8</v>
      </c>
      <c r="B12" s="49">
        <v>10892</v>
      </c>
      <c r="C12" s="49">
        <v>24951</v>
      </c>
      <c r="D12" s="53">
        <v>2.2907638634</v>
      </c>
      <c r="E12" s="63">
        <f>B12-[1]Q4!$B12</f>
        <v>1361</v>
      </c>
      <c r="F12" s="64">
        <f t="shared" si="0"/>
        <v>12.495409474843921</v>
      </c>
      <c r="G12" s="63">
        <f>C12-[1]Q4!$C12</f>
        <v>2563</v>
      </c>
      <c r="H12" s="64">
        <f t="shared" si="1"/>
        <v>10.272133381427597</v>
      </c>
      <c r="I12" s="3" t="s">
        <v>62</v>
      </c>
    </row>
    <row r="13" spans="1:9" x14ac:dyDescent="0.25">
      <c r="A13" s="2" t="s">
        <v>9</v>
      </c>
      <c r="B13" s="49">
        <v>13693</v>
      </c>
      <c r="C13" s="49">
        <v>35741</v>
      </c>
      <c r="D13" s="53">
        <v>2.6101657780999998</v>
      </c>
      <c r="E13" s="63">
        <f>B13-[1]Q4!$B13</f>
        <v>1284</v>
      </c>
      <c r="F13" s="64">
        <f t="shared" si="0"/>
        <v>9.3770539691813326</v>
      </c>
      <c r="G13" s="63">
        <f>C13-[1]Q4!$C13</f>
        <v>2868</v>
      </c>
      <c r="H13" s="64">
        <f t="shared" si="1"/>
        <v>8.0243977504826383</v>
      </c>
      <c r="I13" s="3" t="s">
        <v>63</v>
      </c>
    </row>
    <row r="14" spans="1:9" x14ac:dyDescent="0.25">
      <c r="A14" s="2" t="s">
        <v>10</v>
      </c>
      <c r="B14" s="49">
        <v>896</v>
      </c>
      <c r="C14" s="49">
        <v>2178</v>
      </c>
      <c r="D14" s="53">
        <v>2.4308035713999998</v>
      </c>
      <c r="E14" s="63">
        <f>B14-[1]Q4!$B14</f>
        <v>-340</v>
      </c>
      <c r="F14" s="64">
        <f t="shared" si="0"/>
        <v>-37.946428571428569</v>
      </c>
      <c r="G14" s="63">
        <f>C14-[1]Q4!$C14</f>
        <v>-1188</v>
      </c>
      <c r="H14" s="64">
        <f t="shared" si="1"/>
        <v>-54.54545454545454</v>
      </c>
      <c r="I14" s="3" t="s">
        <v>64</v>
      </c>
    </row>
    <row r="15" spans="1:9" x14ac:dyDescent="0.25">
      <c r="A15" s="2" t="s">
        <v>11</v>
      </c>
      <c r="B15" s="49">
        <v>82130</v>
      </c>
      <c r="C15" s="49">
        <v>214304</v>
      </c>
      <c r="D15" s="53">
        <v>2.6093266771999999</v>
      </c>
      <c r="E15" s="63">
        <f>B15-[1]Q4!$B15</f>
        <v>2616</v>
      </c>
      <c r="F15" s="64">
        <f t="shared" si="0"/>
        <v>3.1851942043102399</v>
      </c>
      <c r="G15" s="63">
        <f>C15-[1]Q4!$C15</f>
        <v>-2430</v>
      </c>
      <c r="H15" s="64">
        <f t="shared" si="1"/>
        <v>-1.1339032402568314</v>
      </c>
      <c r="I15" s="3" t="s">
        <v>65</v>
      </c>
    </row>
    <row r="16" spans="1:9" x14ac:dyDescent="0.25">
      <c r="A16" s="2" t="s">
        <v>13</v>
      </c>
      <c r="B16" s="49">
        <v>2019</v>
      </c>
      <c r="C16" s="49">
        <v>5655</v>
      </c>
      <c r="D16" s="53">
        <v>2.8008915304999999</v>
      </c>
      <c r="E16" s="63">
        <f>B16-[1]Q4!$B16</f>
        <v>806</v>
      </c>
      <c r="F16" s="64">
        <f t="shared" si="0"/>
        <v>39.920752847944527</v>
      </c>
      <c r="G16" s="63">
        <f>C16-[1]Q4!$C16</f>
        <v>2392</v>
      </c>
      <c r="H16" s="64">
        <f t="shared" si="1"/>
        <v>42.298850574712645</v>
      </c>
      <c r="I16" s="3" t="s">
        <v>67</v>
      </c>
    </row>
    <row r="17" spans="1:9" x14ac:dyDescent="0.25">
      <c r="A17" s="2" t="s">
        <v>14</v>
      </c>
      <c r="B17" s="49">
        <v>4293</v>
      </c>
      <c r="C17" s="49">
        <v>9033</v>
      </c>
      <c r="D17" s="53">
        <v>2.1041229909000001</v>
      </c>
      <c r="E17" s="63">
        <f>B17-[1]Q4!$B17</f>
        <v>363</v>
      </c>
      <c r="F17" s="64">
        <f t="shared" si="0"/>
        <v>8.4556254367575114</v>
      </c>
      <c r="G17" s="63">
        <f>C17-[1]Q4!$C17</f>
        <v>202</v>
      </c>
      <c r="H17" s="64">
        <f t="shared" si="1"/>
        <v>2.2362448798848664</v>
      </c>
      <c r="I17" s="3" t="s">
        <v>68</v>
      </c>
    </row>
    <row r="18" spans="1:9" x14ac:dyDescent="0.25">
      <c r="A18" s="2" t="s">
        <v>15</v>
      </c>
      <c r="B18" s="49">
        <v>3066</v>
      </c>
      <c r="C18" s="49">
        <v>6608</v>
      </c>
      <c r="D18" s="53">
        <v>2.1552511416</v>
      </c>
      <c r="E18" s="63">
        <f>B18-[1]Q4!$B18</f>
        <v>-189</v>
      </c>
      <c r="F18" s="64">
        <f t="shared" si="0"/>
        <v>-6.1643835616438354</v>
      </c>
      <c r="G18" s="63">
        <f>C18-[1]Q4!$C18</f>
        <v>-807</v>
      </c>
      <c r="H18" s="64">
        <f t="shared" si="1"/>
        <v>-12.212469733656174</v>
      </c>
      <c r="I18" s="3" t="s">
        <v>69</v>
      </c>
    </row>
    <row r="19" spans="1:9" x14ac:dyDescent="0.25">
      <c r="A19" s="2" t="s">
        <v>16</v>
      </c>
      <c r="B19" s="49">
        <v>1111</v>
      </c>
      <c r="C19" s="49">
        <v>2430</v>
      </c>
      <c r="D19" s="53">
        <v>2.1872187218999999</v>
      </c>
      <c r="E19" s="63">
        <f>B19-[1]Q4!$B19</f>
        <v>215</v>
      </c>
      <c r="F19" s="64">
        <f t="shared" si="0"/>
        <v>19.351935193519353</v>
      </c>
      <c r="G19" s="63">
        <f>C19-[1]Q4!$C19</f>
        <v>310</v>
      </c>
      <c r="H19" s="64">
        <f t="shared" si="1"/>
        <v>12.757201646090536</v>
      </c>
      <c r="I19" s="3" t="s">
        <v>70</v>
      </c>
    </row>
    <row r="20" spans="1:9" x14ac:dyDescent="0.25">
      <c r="A20" s="2" t="s">
        <v>17</v>
      </c>
      <c r="B20" s="49">
        <v>184</v>
      </c>
      <c r="C20" s="49">
        <v>430</v>
      </c>
      <c r="D20" s="53">
        <v>2.3369565216999999</v>
      </c>
      <c r="E20" s="63">
        <f>B20-[1]Q4!$B20</f>
        <v>27</v>
      </c>
      <c r="F20" s="64">
        <f t="shared" si="0"/>
        <v>14.673913043478262</v>
      </c>
      <c r="G20" s="63">
        <f>C20-[1]Q4!$C20</f>
        <v>49</v>
      </c>
      <c r="H20" s="64">
        <f t="shared" si="1"/>
        <v>11.395348837209303</v>
      </c>
      <c r="I20" s="3" t="s">
        <v>71</v>
      </c>
    </row>
    <row r="21" spans="1:9" x14ac:dyDescent="0.25">
      <c r="A21" s="2" t="s">
        <v>18</v>
      </c>
      <c r="B21" s="49">
        <v>31293</v>
      </c>
      <c r="C21" s="49">
        <v>65902</v>
      </c>
      <c r="D21" s="53">
        <v>2.1059661904999998</v>
      </c>
      <c r="E21" s="63">
        <f>B21-[1]Q4!$B21</f>
        <v>656</v>
      </c>
      <c r="F21" s="64">
        <f t="shared" si="0"/>
        <v>2.096315469913399</v>
      </c>
      <c r="G21" s="63">
        <f>C21-[1]Q4!$C21</f>
        <v>2080</v>
      </c>
      <c r="H21" s="64">
        <f t="shared" si="1"/>
        <v>3.1562016327273832</v>
      </c>
      <c r="I21" s="3" t="s">
        <v>72</v>
      </c>
    </row>
    <row r="22" spans="1:9" x14ac:dyDescent="0.25">
      <c r="A22" s="2" t="s">
        <v>19</v>
      </c>
      <c r="B22" s="49">
        <v>1028</v>
      </c>
      <c r="C22" s="49">
        <v>3296</v>
      </c>
      <c r="D22" s="53">
        <v>3.2062256808999998</v>
      </c>
      <c r="E22" s="63">
        <f>B22-[1]Q4!$B22</f>
        <v>208</v>
      </c>
      <c r="F22" s="64">
        <f t="shared" si="0"/>
        <v>20.233463035019454</v>
      </c>
      <c r="G22" s="63">
        <f>C22-[1]Q4!$C22</f>
        <v>610</v>
      </c>
      <c r="H22" s="64">
        <f t="shared" si="1"/>
        <v>18.507281553398059</v>
      </c>
      <c r="I22" s="3" t="s">
        <v>19</v>
      </c>
    </row>
    <row r="23" spans="1:9" x14ac:dyDescent="0.25">
      <c r="A23" s="2" t="s">
        <v>20</v>
      </c>
      <c r="B23" s="49">
        <v>237807</v>
      </c>
      <c r="C23" s="49">
        <v>535454</v>
      </c>
      <c r="D23" s="53">
        <v>2.2516326265000002</v>
      </c>
      <c r="E23" s="63">
        <f>B23-[1]Q4!$B23</f>
        <v>3402</v>
      </c>
      <c r="F23" s="64">
        <f t="shared" si="0"/>
        <v>1.4305718502819513</v>
      </c>
      <c r="G23" s="63">
        <f>C23-[1]Q4!$C23</f>
        <v>-9723</v>
      </c>
      <c r="H23" s="64">
        <f t="shared" si="1"/>
        <v>-1.8158422572247102</v>
      </c>
      <c r="I23" s="3" t="s">
        <v>73</v>
      </c>
    </row>
    <row r="24" spans="1:9" x14ac:dyDescent="0.25">
      <c r="A24" s="2" t="s">
        <v>21</v>
      </c>
      <c r="B24" s="49">
        <v>36121</v>
      </c>
      <c r="C24" s="49">
        <v>91548</v>
      </c>
      <c r="D24" s="53">
        <v>2.5344813266999999</v>
      </c>
      <c r="E24" s="63">
        <f>B24-[1]Q4!$B24</f>
        <v>-1820</v>
      </c>
      <c r="F24" s="64">
        <f t="shared" si="0"/>
        <v>-5.0386201932393897</v>
      </c>
      <c r="G24" s="63">
        <f>C24-[1]Q4!$C24</f>
        <v>-5221</v>
      </c>
      <c r="H24" s="64">
        <f t="shared" si="1"/>
        <v>-5.7030191811945645</v>
      </c>
      <c r="I24" s="3" t="s">
        <v>83</v>
      </c>
    </row>
    <row r="25" spans="1:9" x14ac:dyDescent="0.25">
      <c r="A25" s="2" t="s">
        <v>22</v>
      </c>
      <c r="B25" s="49">
        <v>14052</v>
      </c>
      <c r="C25" s="49">
        <v>39637</v>
      </c>
      <c r="D25" s="53">
        <v>2.8207372616000002</v>
      </c>
      <c r="E25" s="63">
        <f>B25-[1]Q4!$B25</f>
        <v>-1263</v>
      </c>
      <c r="F25" s="64">
        <f t="shared" si="0"/>
        <v>-8.9880444064901788</v>
      </c>
      <c r="G25" s="63">
        <f>C25-[1]Q4!$C25</f>
        <v>-4109</v>
      </c>
      <c r="H25" s="64">
        <f t="shared" si="1"/>
        <v>-10.366576683401872</v>
      </c>
      <c r="I25" s="3" t="s">
        <v>74</v>
      </c>
    </row>
    <row r="26" spans="1:9" x14ac:dyDescent="0.25">
      <c r="A26" s="2" t="s">
        <v>23</v>
      </c>
      <c r="B26" s="49">
        <v>47944</v>
      </c>
      <c r="C26" s="49">
        <v>92722</v>
      </c>
      <c r="D26" s="53">
        <v>1.9339646254</v>
      </c>
      <c r="E26" s="63">
        <f>B26-[1]Q4!$B26</f>
        <v>3643</v>
      </c>
      <c r="F26" s="64">
        <f t="shared" si="0"/>
        <v>7.59844818955448</v>
      </c>
      <c r="G26" s="63">
        <f>C26-[1]Q4!$C26</f>
        <v>9338</v>
      </c>
      <c r="H26" s="64">
        <f t="shared" si="1"/>
        <v>10.070964819568172</v>
      </c>
      <c r="I26" s="3" t="s">
        <v>75</v>
      </c>
    </row>
    <row r="27" spans="1:9" x14ac:dyDescent="0.25">
      <c r="A27" s="2" t="s">
        <v>24</v>
      </c>
      <c r="B27" s="49">
        <v>7838</v>
      </c>
      <c r="C27" s="49">
        <v>20990</v>
      </c>
      <c r="D27" s="53">
        <v>2.6779790763000002</v>
      </c>
      <c r="E27" s="63">
        <f>B27-[1]Q4!$B27</f>
        <v>-1801</v>
      </c>
      <c r="F27" s="64">
        <f t="shared" si="0"/>
        <v>-22.977800459300841</v>
      </c>
      <c r="G27" s="63">
        <f>C27-[1]Q4!$C27</f>
        <v>-2989</v>
      </c>
      <c r="H27" s="64">
        <f t="shared" si="1"/>
        <v>-14.240114340161982</v>
      </c>
      <c r="I27" s="3" t="s">
        <v>76</v>
      </c>
    </row>
    <row r="28" spans="1:9" x14ac:dyDescent="0.25">
      <c r="A28" s="2" t="s">
        <v>25</v>
      </c>
      <c r="B28" s="49">
        <v>42155</v>
      </c>
      <c r="C28" s="49">
        <v>81340</v>
      </c>
      <c r="D28" s="53">
        <v>1.9295457241</v>
      </c>
      <c r="E28" s="63">
        <f>B28-[1]Q4!$B28</f>
        <v>-134</v>
      </c>
      <c r="F28" s="64">
        <f t="shared" si="0"/>
        <v>-0.31787451073419526</v>
      </c>
      <c r="G28" s="63">
        <f>C28-[1]Q4!$C28</f>
        <v>-1726</v>
      </c>
      <c r="H28" s="64">
        <f t="shared" si="1"/>
        <v>-2.1219572166215883</v>
      </c>
      <c r="I28" s="3" t="s">
        <v>77</v>
      </c>
    </row>
    <row r="29" spans="1:9" x14ac:dyDescent="0.25">
      <c r="A29" s="2" t="s">
        <v>26</v>
      </c>
      <c r="B29" s="49">
        <v>18503</v>
      </c>
      <c r="C29" s="49">
        <v>42166</v>
      </c>
      <c r="D29" s="53">
        <v>2.2788736961999998</v>
      </c>
      <c r="E29" s="63">
        <f>B29-[1]Q4!$B29</f>
        <v>-1794</v>
      </c>
      <c r="F29" s="64">
        <f t="shared" si="0"/>
        <v>-9.6957250175647189</v>
      </c>
      <c r="G29" s="63">
        <f>C29-[1]Q4!$C29</f>
        <v>-5127</v>
      </c>
      <c r="H29" s="64">
        <f t="shared" si="1"/>
        <v>-12.159085519138642</v>
      </c>
      <c r="I29" s="3" t="s">
        <v>78</v>
      </c>
    </row>
    <row r="30" spans="1:9" x14ac:dyDescent="0.25">
      <c r="A30" s="2" t="s">
        <v>27</v>
      </c>
      <c r="B30" s="49">
        <v>97412</v>
      </c>
      <c r="C30" s="49">
        <v>331873</v>
      </c>
      <c r="D30" s="53">
        <v>3.4069005872</v>
      </c>
      <c r="E30" s="63">
        <f>B30-[1]Q4!$B30</f>
        <v>-12768</v>
      </c>
      <c r="F30" s="64">
        <f t="shared" si="0"/>
        <v>-13.107214716872665</v>
      </c>
      <c r="G30" s="63">
        <f>C30-[1]Q4!$C30</f>
        <v>-81866</v>
      </c>
      <c r="H30" s="64">
        <f t="shared" si="1"/>
        <v>-24.667869938199253</v>
      </c>
      <c r="I30" s="3" t="s">
        <v>79</v>
      </c>
    </row>
    <row r="31" spans="1:9" x14ac:dyDescent="0.25">
      <c r="A31" s="2" t="s">
        <v>28</v>
      </c>
      <c r="B31" s="49">
        <v>15941</v>
      </c>
      <c r="C31" s="49">
        <v>44214</v>
      </c>
      <c r="D31" s="53">
        <v>2.7736026597999999</v>
      </c>
      <c r="E31" s="63">
        <f>B31-[1]Q4!$B31</f>
        <v>2389</v>
      </c>
      <c r="F31" s="64">
        <f t="shared" si="0"/>
        <v>14.986512765823976</v>
      </c>
      <c r="G31" s="63">
        <f>C31-[1]Q4!$C31</f>
        <v>6034</v>
      </c>
      <c r="H31" s="64">
        <f t="shared" si="1"/>
        <v>13.647261048536663</v>
      </c>
      <c r="I31" s="3" t="s">
        <v>80</v>
      </c>
    </row>
    <row r="32" spans="1:9" x14ac:dyDescent="0.25">
      <c r="A32" s="2" t="s">
        <v>29</v>
      </c>
      <c r="B32" s="49">
        <v>87049</v>
      </c>
      <c r="C32" s="49">
        <v>154818</v>
      </c>
      <c r="D32" s="53">
        <v>1.7785155486999999</v>
      </c>
      <c r="E32" s="63">
        <f>B32-[1]Q4!$B32</f>
        <v>6805</v>
      </c>
      <c r="F32" s="64">
        <f t="shared" si="0"/>
        <v>7.817436156647406</v>
      </c>
      <c r="G32" s="63">
        <f>C32-[1]Q4!$C32</f>
        <v>9976</v>
      </c>
      <c r="H32" s="64">
        <f t="shared" si="1"/>
        <v>6.4436951775633329</v>
      </c>
      <c r="I32" s="3" t="s">
        <v>81</v>
      </c>
    </row>
    <row r="33" spans="1:9" x14ac:dyDescent="0.25">
      <c r="A33" s="2" t="s">
        <v>30</v>
      </c>
      <c r="B33" s="49">
        <v>6771</v>
      </c>
      <c r="C33" s="49">
        <v>13025</v>
      </c>
      <c r="D33" s="53">
        <v>1.9236449564</v>
      </c>
      <c r="E33" s="63">
        <f>B33-[1]Q4!$B33</f>
        <v>764</v>
      </c>
      <c r="F33" s="64">
        <f t="shared" si="0"/>
        <v>11.283414562103086</v>
      </c>
      <c r="G33" s="63">
        <f>C33-[1]Q4!$C33</f>
        <v>1298</v>
      </c>
      <c r="H33" s="64">
        <f t="shared" si="1"/>
        <v>9.9654510556621876</v>
      </c>
      <c r="I33" s="3" t="s">
        <v>82</v>
      </c>
    </row>
    <row r="34" spans="1:9" x14ac:dyDescent="0.25">
      <c r="A34" s="4" t="s">
        <v>31</v>
      </c>
      <c r="B34" s="49">
        <v>119481</v>
      </c>
      <c r="C34" s="49">
        <v>302602</v>
      </c>
      <c r="D34" s="53">
        <v>2.5326369883000002</v>
      </c>
      <c r="E34" s="63">
        <f>B34-[1]Q4!$B34</f>
        <v>9405</v>
      </c>
      <c r="F34" s="64">
        <f t="shared" si="0"/>
        <v>7.8715444296582726</v>
      </c>
      <c r="G34" s="63">
        <f>C34-[1]Q4!$C34</f>
        <v>16299</v>
      </c>
      <c r="H34" s="64">
        <f t="shared" si="1"/>
        <v>5.3862829723531238</v>
      </c>
      <c r="I34" s="3" t="s">
        <v>84</v>
      </c>
    </row>
    <row r="35" spans="1:9" x14ac:dyDescent="0.25">
      <c r="A35" s="2" t="s">
        <v>12</v>
      </c>
      <c r="B35" s="49">
        <v>8789</v>
      </c>
      <c r="C35" s="49">
        <v>22666</v>
      </c>
      <c r="D35" s="53">
        <v>2.5789054500000002</v>
      </c>
      <c r="E35" s="63">
        <f>B35-[1]Q4!$B35</f>
        <v>-1302</v>
      </c>
      <c r="F35" s="64">
        <f t="shared" si="0"/>
        <v>-14.81397201046763</v>
      </c>
      <c r="G35" s="63">
        <f>C35-[1]Q4!$C35</f>
        <v>-4470</v>
      </c>
      <c r="H35" s="64">
        <f t="shared" si="1"/>
        <v>-19.721168269654989</v>
      </c>
      <c r="I35" s="3" t="s">
        <v>66</v>
      </c>
    </row>
    <row r="36" spans="1:9" x14ac:dyDescent="0.25">
      <c r="A36" s="2" t="s">
        <v>32</v>
      </c>
      <c r="B36" s="49">
        <v>54483</v>
      </c>
      <c r="C36" s="49">
        <v>147410</v>
      </c>
      <c r="D36" s="53">
        <v>2.7056145954000002</v>
      </c>
      <c r="E36" s="63">
        <f>B36-[1]Q4!$B36</f>
        <v>4429</v>
      </c>
      <c r="F36" s="64">
        <f t="shared" si="0"/>
        <v>8.1291412000073429</v>
      </c>
      <c r="G36" s="63">
        <f>C36-[1]Q4!$C36</f>
        <v>6114</v>
      </c>
      <c r="H36" s="64">
        <f t="shared" si="1"/>
        <v>4.1476154941998509</v>
      </c>
      <c r="I36" s="3" t="s">
        <v>85</v>
      </c>
    </row>
    <row r="37" spans="1:9" x14ac:dyDescent="0.25">
      <c r="A37" s="2" t="s">
        <v>33</v>
      </c>
      <c r="B37" s="49">
        <v>24942</v>
      </c>
      <c r="C37" s="49">
        <v>65899</v>
      </c>
      <c r="D37" s="53">
        <v>2.6420896479999998</v>
      </c>
      <c r="E37" s="63">
        <f>B37-[1]Q4!$B37</f>
        <v>1139</v>
      </c>
      <c r="F37" s="64">
        <f t="shared" si="0"/>
        <v>4.5665944992382332</v>
      </c>
      <c r="G37" s="63">
        <f>C37-[1]Q4!$C37</f>
        <v>2765</v>
      </c>
      <c r="H37" s="64">
        <f t="shared" si="1"/>
        <v>4.1958148075084596</v>
      </c>
      <c r="I37" s="3" t="s">
        <v>86</v>
      </c>
    </row>
    <row r="38" spans="1:9" x14ac:dyDescent="0.25">
      <c r="A38" s="2" t="s">
        <v>34</v>
      </c>
      <c r="B38" s="49">
        <v>18714</v>
      </c>
      <c r="C38" s="49">
        <v>46692</v>
      </c>
      <c r="D38" s="53">
        <v>2.4950304585</v>
      </c>
      <c r="E38" s="63">
        <f>B38-[1]Q4!$B38</f>
        <v>383</v>
      </c>
      <c r="F38" s="64">
        <f t="shared" si="0"/>
        <v>2.0465961312386449</v>
      </c>
      <c r="G38" s="63">
        <f>C38-[1]Q4!$C38</f>
        <v>1498</v>
      </c>
      <c r="H38" s="64">
        <f t="shared" si="1"/>
        <v>3.208258374025529</v>
      </c>
      <c r="I38" s="3" t="s">
        <v>87</v>
      </c>
    </row>
    <row r="39" spans="1:9" x14ac:dyDescent="0.25">
      <c r="A39" s="2" t="s">
        <v>35</v>
      </c>
      <c r="B39" s="49">
        <v>13233</v>
      </c>
      <c r="C39" s="49">
        <v>30133</v>
      </c>
      <c r="D39" s="53">
        <v>2.2771102547000002</v>
      </c>
      <c r="E39" s="63">
        <f>B39-[1]Q4!$B39</f>
        <v>-6297</v>
      </c>
      <c r="F39" s="64">
        <f t="shared" si="0"/>
        <v>-47.585581500793474</v>
      </c>
      <c r="G39" s="63">
        <f>C39-[1]Q4!$C39</f>
        <v>-18527</v>
      </c>
      <c r="H39" s="64">
        <f t="shared" si="1"/>
        <v>-61.48408721335413</v>
      </c>
      <c r="I39" s="3" t="s">
        <v>88</v>
      </c>
    </row>
    <row r="40" spans="1:9" x14ac:dyDescent="0.25">
      <c r="A40" s="2" t="s">
        <v>36</v>
      </c>
      <c r="B40" s="49">
        <v>39142</v>
      </c>
      <c r="C40" s="49">
        <v>82274</v>
      </c>
      <c r="D40" s="53">
        <v>2.1019365388</v>
      </c>
      <c r="E40" s="63">
        <f>B40-[1]Q4!$B40</f>
        <v>11807</v>
      </c>
      <c r="F40" s="64">
        <f t="shared" si="0"/>
        <v>30.16452915027336</v>
      </c>
      <c r="G40" s="63">
        <f>C40-[1]Q4!$C40</f>
        <v>20026</v>
      </c>
      <c r="H40" s="64">
        <f t="shared" si="1"/>
        <v>24.340617935192164</v>
      </c>
      <c r="I40" s="3" t="s">
        <v>89</v>
      </c>
    </row>
    <row r="41" spans="1:9" x14ac:dyDescent="0.25">
      <c r="A41" s="2" t="s">
        <v>37</v>
      </c>
      <c r="B41" s="49">
        <v>24505</v>
      </c>
      <c r="C41" s="49">
        <v>55945</v>
      </c>
      <c r="D41" s="53">
        <v>2.2830034687</v>
      </c>
      <c r="E41" s="63">
        <f>B41-[1]Q4!$B41</f>
        <v>-3429</v>
      </c>
      <c r="F41" s="64">
        <f t="shared" si="0"/>
        <v>-13.993062640277495</v>
      </c>
      <c r="G41" s="63">
        <f>C41-[1]Q4!$C41</f>
        <v>-7023</v>
      </c>
      <c r="H41" s="64">
        <f t="shared" si="1"/>
        <v>-12.55340066136384</v>
      </c>
      <c r="I41" s="3" t="s">
        <v>90</v>
      </c>
    </row>
    <row r="42" spans="1:9" x14ac:dyDescent="0.25">
      <c r="A42" s="2" t="s">
        <v>38</v>
      </c>
      <c r="B42" s="49">
        <v>16100</v>
      </c>
      <c r="C42" s="49">
        <v>42274</v>
      </c>
      <c r="D42" s="53">
        <v>2.6257142857</v>
      </c>
      <c r="E42" s="63">
        <f>B42-[1]Q4!$B42</f>
        <v>1624</v>
      </c>
      <c r="F42" s="64">
        <f t="shared" si="0"/>
        <v>10.086956521739131</v>
      </c>
      <c r="G42" s="63">
        <f>C42-[1]Q4!$C42</f>
        <v>3652</v>
      </c>
      <c r="H42" s="64">
        <f t="shared" si="1"/>
        <v>8.638879689643753</v>
      </c>
      <c r="I42" s="3" t="s">
        <v>91</v>
      </c>
    </row>
    <row r="43" spans="1:9" x14ac:dyDescent="0.25">
      <c r="A43" s="2" t="s">
        <v>39</v>
      </c>
      <c r="B43" s="49">
        <v>108632</v>
      </c>
      <c r="C43" s="49">
        <v>265428</v>
      </c>
      <c r="D43" s="53">
        <v>2.4433684366000001</v>
      </c>
      <c r="E43" s="63">
        <f>B43-[1]Q4!$B43</f>
        <v>5183</v>
      </c>
      <c r="F43" s="64">
        <f t="shared" si="0"/>
        <v>4.7711539877752411</v>
      </c>
      <c r="G43" s="63">
        <f>C43-[1]Q4!$C43</f>
        <v>17950</v>
      </c>
      <c r="H43" s="64">
        <f t="shared" si="1"/>
        <v>6.7626625676266263</v>
      </c>
      <c r="I43" s="3" t="s">
        <v>39</v>
      </c>
    </row>
    <row r="44" spans="1:9" x14ac:dyDescent="0.25">
      <c r="A44" s="2" t="s">
        <v>40</v>
      </c>
      <c r="B44" s="49">
        <v>10766</v>
      </c>
      <c r="C44" s="49">
        <v>28334</v>
      </c>
      <c r="D44" s="53">
        <v>2.6318038269000001</v>
      </c>
      <c r="E44" s="63">
        <f>B44-[1]Q4!$B44</f>
        <v>-1815</v>
      </c>
      <c r="F44" s="64">
        <f t="shared" si="0"/>
        <v>-16.858629017276609</v>
      </c>
      <c r="G44" s="63">
        <f>C44-[1]Q4!$C44</f>
        <v>-4296</v>
      </c>
      <c r="H44" s="64">
        <f t="shared" si="1"/>
        <v>-15.161996188324981</v>
      </c>
      <c r="I44" s="3" t="s">
        <v>92</v>
      </c>
    </row>
    <row r="45" spans="1:9" x14ac:dyDescent="0.25">
      <c r="A45" s="2" t="s">
        <v>41</v>
      </c>
      <c r="B45" s="49">
        <v>8004</v>
      </c>
      <c r="C45" s="49">
        <v>18922</v>
      </c>
      <c r="D45" s="53">
        <v>2.3640679659999999</v>
      </c>
      <c r="E45" s="63">
        <f>B45-[1]Q4!$B45</f>
        <v>-420</v>
      </c>
      <c r="F45" s="64">
        <f t="shared" si="0"/>
        <v>-5.2473763118440777</v>
      </c>
      <c r="G45" s="63">
        <f>C45-[1]Q4!$C45</f>
        <v>603</v>
      </c>
      <c r="H45" s="64">
        <f t="shared" si="1"/>
        <v>3.1867667265616739</v>
      </c>
      <c r="I45" s="3" t="s">
        <v>93</v>
      </c>
    </row>
    <row r="46" spans="1:9" x14ac:dyDescent="0.25">
      <c r="A46" s="2" t="s">
        <v>42</v>
      </c>
      <c r="B46" s="49">
        <v>14882</v>
      </c>
      <c r="C46" s="49">
        <v>34652</v>
      </c>
      <c r="D46" s="53">
        <v>2.3284504771000001</v>
      </c>
      <c r="E46" s="63">
        <f>B46-[1]Q4!$B46</f>
        <v>-5460</v>
      </c>
      <c r="F46" s="64">
        <f t="shared" si="0"/>
        <v>-36.688617121354653</v>
      </c>
      <c r="G46" s="63">
        <f>C46-[1]Q4!$C46</f>
        <v>-11921</v>
      </c>
      <c r="H46" s="64">
        <f t="shared" si="1"/>
        <v>-34.402054715456536</v>
      </c>
      <c r="I46" s="3" t="s">
        <v>94</v>
      </c>
    </row>
    <row r="47" spans="1:9" x14ac:dyDescent="0.25">
      <c r="A47" s="2" t="s">
        <v>43</v>
      </c>
      <c r="B47" s="49">
        <v>76453</v>
      </c>
      <c r="C47" s="49">
        <v>127996</v>
      </c>
      <c r="D47" s="53">
        <v>1.6741789073</v>
      </c>
      <c r="E47" s="63">
        <f>B47-[1]Q4!$B47</f>
        <v>12126</v>
      </c>
      <c r="F47" s="64">
        <f t="shared" si="0"/>
        <v>15.860724889801578</v>
      </c>
      <c r="G47" s="63">
        <f>C47-[1]Q4!$C47</f>
        <v>14035</v>
      </c>
      <c r="H47" s="64">
        <f t="shared" si="1"/>
        <v>10.965186412075377</v>
      </c>
      <c r="I47" s="3" t="s">
        <v>95</v>
      </c>
    </row>
    <row r="48" spans="1:9" x14ac:dyDescent="0.25">
      <c r="A48" s="2" t="s">
        <v>58</v>
      </c>
      <c r="B48" s="49">
        <v>19103</v>
      </c>
      <c r="C48" s="49">
        <v>46287</v>
      </c>
      <c r="D48" s="53">
        <v>2.4230225618999999</v>
      </c>
      <c r="E48" s="63">
        <f>B48-[1]Q4!$B48</f>
        <v>3672</v>
      </c>
      <c r="F48" s="64">
        <f t="shared" si="0"/>
        <v>19.222111710202586</v>
      </c>
      <c r="G48" s="63">
        <f>C48-[1]Q4!$C48</f>
        <v>9696</v>
      </c>
      <c r="H48" s="64">
        <f t="shared" si="1"/>
        <v>20.947566271307277</v>
      </c>
      <c r="I48" s="3" t="s">
        <v>96</v>
      </c>
    </row>
    <row r="49" spans="1:9" x14ac:dyDescent="0.25">
      <c r="A49" s="2" t="s">
        <v>44</v>
      </c>
      <c r="B49" s="49">
        <v>34062</v>
      </c>
      <c r="C49" s="49">
        <v>113191</v>
      </c>
      <c r="D49" s="53">
        <v>3.3230873114000001</v>
      </c>
      <c r="E49" s="63">
        <f>B49-[1]Q4!$B49</f>
        <v>-5374</v>
      </c>
      <c r="F49" s="64">
        <f t="shared" si="0"/>
        <v>-15.77711232458458</v>
      </c>
      <c r="G49" s="63">
        <f>C49-[1]Q4!$C49</f>
        <v>-14463</v>
      </c>
      <c r="H49" s="64">
        <f t="shared" si="1"/>
        <v>-12.777517647162762</v>
      </c>
      <c r="I49" s="3" t="s">
        <v>97</v>
      </c>
    </row>
    <row r="50" spans="1:9" x14ac:dyDescent="0.25">
      <c r="A50" s="2" t="s">
        <v>45</v>
      </c>
      <c r="B50" s="49">
        <v>27889</v>
      </c>
      <c r="C50" s="49">
        <v>52223</v>
      </c>
      <c r="D50" s="53">
        <v>1.8725303883</v>
      </c>
      <c r="E50" s="63">
        <f>B50-[1]Q4!$B50</f>
        <v>4514</v>
      </c>
      <c r="F50" s="64">
        <f t="shared" si="0"/>
        <v>16.18559288608412</v>
      </c>
      <c r="G50" s="63">
        <f>C50-[1]Q4!$C50</f>
        <v>2639</v>
      </c>
      <c r="H50" s="64">
        <f>($G50/$C50)*100</f>
        <v>5.0533289929724452</v>
      </c>
      <c r="I50" s="3" t="s">
        <v>98</v>
      </c>
    </row>
    <row r="51" spans="1:9" x14ac:dyDescent="0.25">
      <c r="A51" s="2" t="s">
        <v>46</v>
      </c>
      <c r="B51" s="49">
        <v>63532</v>
      </c>
      <c r="C51" s="49">
        <v>107621</v>
      </c>
      <c r="D51" s="53">
        <v>1.6939652459000001</v>
      </c>
      <c r="E51" s="63">
        <f>B51-[1]Q4!$B51</f>
        <v>-3604</v>
      </c>
      <c r="F51" s="64">
        <f t="shared" si="0"/>
        <v>-5.6727318516653025</v>
      </c>
      <c r="G51" s="63">
        <f>C51-[1]Q4!$C51</f>
        <v>-8754</v>
      </c>
      <c r="H51" s="64">
        <f t="shared" si="1"/>
        <v>-8.1341002220756167</v>
      </c>
      <c r="I51" s="3" t="s">
        <v>99</v>
      </c>
    </row>
    <row r="52" spans="1:9" x14ac:dyDescent="0.25">
      <c r="A52" s="6" t="s">
        <v>107</v>
      </c>
      <c r="B52" s="49">
        <v>19862</v>
      </c>
      <c r="C52" s="49">
        <v>42324</v>
      </c>
      <c r="D52" s="53">
        <v>2.1309032323000001</v>
      </c>
      <c r="E52" s="63">
        <f>B52-[1]Q4!$B52</f>
        <v>835</v>
      </c>
      <c r="F52" s="64">
        <f t="shared" si="0"/>
        <v>4.20400765280435</v>
      </c>
      <c r="G52" s="63">
        <f>C52-[1]Q4!$C52</f>
        <v>1529</v>
      </c>
      <c r="H52" s="64">
        <f t="shared" si="1"/>
        <v>3.6126075040166334</v>
      </c>
      <c r="I52" s="3" t="s">
        <v>107</v>
      </c>
    </row>
    <row r="53" spans="1:9" x14ac:dyDescent="0.25">
      <c r="A53" s="6" t="s">
        <v>108</v>
      </c>
      <c r="B53" s="49">
        <v>2821</v>
      </c>
      <c r="C53" s="49">
        <v>6091</v>
      </c>
      <c r="D53" s="53">
        <v>2.1591634171999998</v>
      </c>
      <c r="E53" s="63">
        <f>B53-[1]Q4!$B53</f>
        <v>606</v>
      </c>
      <c r="F53" s="64">
        <f t="shared" si="0"/>
        <v>21.481744062389225</v>
      </c>
      <c r="G53" s="63">
        <f>C53-[1]Q4!$C53</f>
        <v>709</v>
      </c>
      <c r="H53" s="64">
        <f t="shared" si="1"/>
        <v>11.640124774257101</v>
      </c>
      <c r="I53" s="3" t="s">
        <v>109</v>
      </c>
    </row>
    <row r="54" spans="1:9" x14ac:dyDescent="0.25">
      <c r="A54" s="3" t="s">
        <v>110</v>
      </c>
      <c r="B54" s="49">
        <v>5226</v>
      </c>
      <c r="C54" s="49">
        <v>12088</v>
      </c>
      <c r="D54" s="53">
        <v>2.3130501339</v>
      </c>
      <c r="E54" s="63">
        <f>B54-[1]Q4!$B54</f>
        <v>592</v>
      </c>
      <c r="F54" s="64">
        <f t="shared" si="0"/>
        <v>11.327975507079985</v>
      </c>
      <c r="G54" s="63">
        <f>C54-[1]Q4!$C54</f>
        <v>1269</v>
      </c>
      <c r="H54" s="64">
        <f t="shared" si="1"/>
        <v>10.498014559894111</v>
      </c>
      <c r="I54" s="3" t="s">
        <v>111</v>
      </c>
    </row>
    <row r="55" spans="1:9" x14ac:dyDescent="0.25">
      <c r="A55" s="7" t="s">
        <v>113</v>
      </c>
      <c r="B55" s="49">
        <v>48162</v>
      </c>
      <c r="C55" s="49">
        <v>103391</v>
      </c>
      <c r="D55" s="53">
        <v>2.1467339395999998</v>
      </c>
      <c r="E55" s="63">
        <f>B55-[1]Q4!$B55</f>
        <v>-5520</v>
      </c>
      <c r="F55" s="64">
        <f t="shared" si="0"/>
        <v>-11.461318051575931</v>
      </c>
      <c r="G55" s="63">
        <f>C55-[1]Q4!$C55</f>
        <v>-15043</v>
      </c>
      <c r="H55" s="64">
        <f t="shared" si="1"/>
        <v>-14.549622307550948</v>
      </c>
      <c r="I55" s="11" t="s">
        <v>100</v>
      </c>
    </row>
    <row r="56" spans="1:9" x14ac:dyDescent="0.25">
      <c r="A56" s="7" t="s">
        <v>47</v>
      </c>
      <c r="B56" s="49">
        <v>3156</v>
      </c>
      <c r="C56" s="49">
        <v>7832</v>
      </c>
      <c r="D56" s="53">
        <v>2.4816223066999998</v>
      </c>
      <c r="E56" s="63">
        <f>B56-[1]Q4!$B56</f>
        <v>442</v>
      </c>
      <c r="F56" s="64">
        <f t="shared" si="0"/>
        <v>14.005069708491764</v>
      </c>
      <c r="G56" s="63">
        <f>C56-[1]Q4!$C56</f>
        <v>1167</v>
      </c>
      <c r="H56" s="64">
        <f t="shared" si="1"/>
        <v>14.900408580183861</v>
      </c>
      <c r="I56" s="11" t="s">
        <v>101</v>
      </c>
    </row>
    <row r="57" spans="1:9" x14ac:dyDescent="0.25">
      <c r="A57" s="2" t="s">
        <v>48</v>
      </c>
      <c r="B57" s="49">
        <v>6618</v>
      </c>
      <c r="C57" s="49">
        <v>16261</v>
      </c>
      <c r="D57" s="53">
        <v>2.4570867332000002</v>
      </c>
      <c r="E57" s="63">
        <f>B57-[1]Q4!$B57</f>
        <v>-716</v>
      </c>
      <c r="F57" s="64">
        <f t="shared" si="0"/>
        <v>-10.818978543366576</v>
      </c>
      <c r="G57" s="63">
        <f>C57-[1]Q4!$C57</f>
        <v>-2555</v>
      </c>
      <c r="H57" s="64">
        <f t="shared" si="1"/>
        <v>-15.71244080929832</v>
      </c>
      <c r="I57" s="3" t="s">
        <v>102</v>
      </c>
    </row>
    <row r="58" spans="1:9" x14ac:dyDescent="0.25">
      <c r="A58" s="2" t="s">
        <v>49</v>
      </c>
      <c r="B58" s="49">
        <v>15616</v>
      </c>
      <c r="C58" s="49">
        <v>39148</v>
      </c>
      <c r="D58" s="53">
        <v>2.5069159835999999</v>
      </c>
      <c r="E58" s="63">
        <f>B58-[1]Q4!$B58</f>
        <v>-350</v>
      </c>
      <c r="F58" s="64">
        <f t="shared" si="0"/>
        <v>-2.2412909836065573</v>
      </c>
      <c r="G58" s="63">
        <f>C58-[1]Q4!$C58</f>
        <v>-482</v>
      </c>
      <c r="H58" s="64">
        <f t="shared" si="1"/>
        <v>-1.2312250945131296</v>
      </c>
      <c r="I58" s="3" t="s">
        <v>103</v>
      </c>
    </row>
    <row r="59" spans="1:9" x14ac:dyDescent="0.25">
      <c r="A59" s="2" t="s">
        <v>50</v>
      </c>
      <c r="B59" s="49">
        <v>2281</v>
      </c>
      <c r="C59" s="49">
        <v>5593</v>
      </c>
      <c r="D59" s="53">
        <v>2.4519947390999999</v>
      </c>
      <c r="E59" s="63">
        <f>B59-[1]Q4!$B59</f>
        <v>99</v>
      </c>
      <c r="F59" s="64">
        <f t="shared" si="0"/>
        <v>4.340201665935993</v>
      </c>
      <c r="G59" s="63">
        <f>C59-[1]Q4!$C59</f>
        <v>253</v>
      </c>
      <c r="H59" s="64">
        <f t="shared" si="1"/>
        <v>4.523511532272483</v>
      </c>
      <c r="I59" s="3" t="s">
        <v>104</v>
      </c>
    </row>
    <row r="60" spans="1:9" ht="13" thickBot="1" x14ac:dyDescent="0.3">
      <c r="A60" s="2" t="s">
        <v>51</v>
      </c>
      <c r="B60" s="50">
        <v>1366</v>
      </c>
      <c r="C60" s="50">
        <v>2777</v>
      </c>
      <c r="D60" s="60">
        <v>2.032942899</v>
      </c>
      <c r="E60" s="63">
        <f>B60-[1]Q4!$B60</f>
        <v>142</v>
      </c>
      <c r="F60" s="64">
        <f t="shared" si="0"/>
        <v>10.395314787701318</v>
      </c>
      <c r="G60" s="63">
        <f>C60-[1]Q4!$C60</f>
        <v>289</v>
      </c>
      <c r="H60" s="64">
        <f t="shared" si="1"/>
        <v>10.406913935902052</v>
      </c>
      <c r="I60" s="3" t="s">
        <v>105</v>
      </c>
    </row>
    <row r="62" spans="1:9" x14ac:dyDescent="0.25">
      <c r="A62" s="8" t="s">
        <v>115</v>
      </c>
    </row>
    <row r="63" spans="1:9" x14ac:dyDescent="0.25">
      <c r="A63" s="5" t="s">
        <v>228</v>
      </c>
    </row>
    <row r="65" spans="1:1" x14ac:dyDescent="0.25">
      <c r="A65" s="14"/>
    </row>
  </sheetData>
  <pageMargins left="0.78740157480314965" right="0.78740157480314965" top="0.98425196850393704" bottom="0.98425196850393704" header="0.51181102362204722" footer="0.51181102362204722"/>
  <pageSetup paperSize="9" scale="79" fitToWidth="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64"/>
  <sheetViews>
    <sheetView topLeftCell="A55" zoomScale="110" zoomScaleNormal="110" workbookViewId="0">
      <selection activeCell="D64" sqref="D64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126</v>
      </c>
      <c r="C1" s="16" t="s">
        <v>127</v>
      </c>
      <c r="D1" s="17" t="s">
        <v>106</v>
      </c>
      <c r="E1" s="17" t="s">
        <v>164</v>
      </c>
      <c r="F1" s="17" t="s">
        <v>165</v>
      </c>
      <c r="G1" s="17" t="s">
        <v>166</v>
      </c>
      <c r="H1" s="17" t="s">
        <v>167</v>
      </c>
      <c r="I1" s="16" t="s">
        <v>54</v>
      </c>
    </row>
    <row r="2" spans="1:9" ht="13" x14ac:dyDescent="0.3">
      <c r="A2" s="18" t="s">
        <v>116</v>
      </c>
      <c r="B2" s="52">
        <v>446403</v>
      </c>
      <c r="C2" s="52">
        <v>1046507</v>
      </c>
      <c r="D2" s="19">
        <v>2.3443099621000001</v>
      </c>
      <c r="E2" s="20">
        <f>B2-[1]Leden!$B2</f>
        <v>43855</v>
      </c>
      <c r="F2" s="19">
        <f>($E2/$B2)*100</f>
        <v>9.8240827234583996</v>
      </c>
      <c r="G2" s="21">
        <f>C2-[1]Leden!$C2</f>
        <v>73082</v>
      </c>
      <c r="H2" s="19">
        <f>($G2/$C2)*100</f>
        <v>6.9834219933550381</v>
      </c>
      <c r="I2" s="18" t="s">
        <v>117</v>
      </c>
    </row>
    <row r="3" spans="1:9" ht="13" x14ac:dyDescent="0.3">
      <c r="A3" s="22" t="s">
        <v>0</v>
      </c>
      <c r="B3" s="52">
        <v>81388</v>
      </c>
      <c r="C3" s="52">
        <v>131551</v>
      </c>
      <c r="D3" s="19">
        <v>1.6163439328</v>
      </c>
      <c r="E3" s="20">
        <f>B3-[1]Leden!$B3</f>
        <v>9350</v>
      </c>
      <c r="F3" s="19">
        <f t="shared" ref="F3:F60" si="0">($E3/$B3)*100</f>
        <v>11.488180075686834</v>
      </c>
      <c r="G3" s="21">
        <f>C3-[1]Leden!$C3</f>
        <v>7337</v>
      </c>
      <c r="H3" s="19">
        <f t="shared" ref="H3:H60" si="1">($G3/$C3)*100</f>
        <v>5.5773046195011817</v>
      </c>
      <c r="I3" s="22" t="s">
        <v>55</v>
      </c>
    </row>
    <row r="4" spans="1:9" ht="13" x14ac:dyDescent="0.3">
      <c r="A4" s="22" t="s">
        <v>114</v>
      </c>
      <c r="B4" s="52">
        <v>365015</v>
      </c>
      <c r="C4" s="52">
        <v>914956</v>
      </c>
      <c r="D4" s="19">
        <v>2.5066257551</v>
      </c>
      <c r="E4" s="20">
        <f>B4-[1]Leden!$B4</f>
        <v>34505</v>
      </c>
      <c r="F4" s="19">
        <f t="shared" si="0"/>
        <v>9.4530361765954822</v>
      </c>
      <c r="G4" s="21">
        <f>C4-[1]Leden!$C4</f>
        <v>65745</v>
      </c>
      <c r="H4" s="19">
        <f t="shared" si="1"/>
        <v>7.1855914382768127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5036</v>
      </c>
      <c r="C6" s="49">
        <v>11153</v>
      </c>
      <c r="D6" s="53">
        <v>2.2146544876999998</v>
      </c>
      <c r="E6" s="44">
        <f>B6-[1]Leden!$B6</f>
        <v>626</v>
      </c>
      <c r="F6" s="71">
        <f t="shared" si="0"/>
        <v>12.430500397140589</v>
      </c>
      <c r="G6" s="70">
        <f>C6-[1]Leden!$C6</f>
        <v>1093</v>
      </c>
      <c r="H6" s="71">
        <f t="shared" si="1"/>
        <v>9.8000537971846136</v>
      </c>
      <c r="I6" s="3" t="s">
        <v>52</v>
      </c>
    </row>
    <row r="7" spans="1:9" x14ac:dyDescent="0.25">
      <c r="A7" s="2" t="s">
        <v>3</v>
      </c>
      <c r="B7" s="49">
        <v>1066</v>
      </c>
      <c r="C7" s="49">
        <v>2691</v>
      </c>
      <c r="D7" s="53">
        <v>2.5243902439000001</v>
      </c>
      <c r="E7" s="44">
        <f>B7-[1]Leden!$B7</f>
        <v>94</v>
      </c>
      <c r="F7" s="71">
        <f t="shared" si="0"/>
        <v>8.8180112570356481</v>
      </c>
      <c r="G7" s="70">
        <f>C7-[1]Leden!$C7</f>
        <v>552</v>
      </c>
      <c r="H7" s="71">
        <f t="shared" si="1"/>
        <v>20.512820512820511</v>
      </c>
      <c r="I7" s="3" t="s">
        <v>53</v>
      </c>
    </row>
    <row r="8" spans="1:9" x14ac:dyDescent="0.25">
      <c r="A8" s="2" t="s">
        <v>4</v>
      </c>
      <c r="B8" s="49">
        <v>1957</v>
      </c>
      <c r="C8" s="49">
        <v>4367</v>
      </c>
      <c r="D8" s="53">
        <v>2.2314767501000001</v>
      </c>
      <c r="E8" s="44">
        <f>B8-[1]Leden!$B8</f>
        <v>173</v>
      </c>
      <c r="F8" s="71">
        <f t="shared" si="0"/>
        <v>8.8400613183444037</v>
      </c>
      <c r="G8" s="70">
        <f>C8-[1]Leden!$C8</f>
        <v>70</v>
      </c>
      <c r="H8" s="71">
        <f t="shared" si="1"/>
        <v>1.6029310739638196</v>
      </c>
      <c r="I8" s="3" t="s">
        <v>57</v>
      </c>
    </row>
    <row r="9" spans="1:9" x14ac:dyDescent="0.25">
      <c r="A9" s="2" t="s">
        <v>5</v>
      </c>
      <c r="B9" s="49">
        <v>349</v>
      </c>
      <c r="C9" s="49">
        <v>710</v>
      </c>
      <c r="D9" s="53">
        <v>2.0343839542</v>
      </c>
      <c r="E9" s="44">
        <f>B9-[1]Leden!$B9</f>
        <v>31</v>
      </c>
      <c r="F9" s="71">
        <f t="shared" si="0"/>
        <v>8.8825214899713476</v>
      </c>
      <c r="G9" s="70">
        <f>C9-[1]Leden!$C9</f>
        <v>-30</v>
      </c>
      <c r="H9" s="71">
        <f t="shared" si="1"/>
        <v>-4.225352112676056</v>
      </c>
      <c r="I9" s="3" t="s">
        <v>59</v>
      </c>
    </row>
    <row r="10" spans="1:9" x14ac:dyDescent="0.25">
      <c r="A10" s="2" t="s">
        <v>6</v>
      </c>
      <c r="B10" s="49">
        <v>2648</v>
      </c>
      <c r="C10" s="49">
        <v>6860</v>
      </c>
      <c r="D10" s="53">
        <v>2.5906344411000002</v>
      </c>
      <c r="E10" s="44">
        <f>B10-[1]Leden!$B10</f>
        <v>-89</v>
      </c>
      <c r="F10" s="71">
        <f t="shared" si="0"/>
        <v>-3.3610271903323259</v>
      </c>
      <c r="G10" s="70">
        <f>C10-[1]Leden!$C10</f>
        <v>-470</v>
      </c>
      <c r="H10" s="71">
        <f t="shared" si="1"/>
        <v>-6.8513119533527691</v>
      </c>
      <c r="I10" s="3" t="s">
        <v>60</v>
      </c>
    </row>
    <row r="11" spans="1:9" x14ac:dyDescent="0.25">
      <c r="A11" s="2" t="s">
        <v>7</v>
      </c>
      <c r="B11" s="49">
        <v>14285</v>
      </c>
      <c r="C11" s="49">
        <v>35583</v>
      </c>
      <c r="D11" s="53">
        <v>2.4909345467000001</v>
      </c>
      <c r="E11" s="44">
        <f>B11-[1]Leden!$B11</f>
        <v>418</v>
      </c>
      <c r="F11" s="71">
        <f t="shared" si="0"/>
        <v>2.9261463073153657</v>
      </c>
      <c r="G11" s="70">
        <f>C11-[1]Leden!$C11</f>
        <v>3159</v>
      </c>
      <c r="H11" s="71">
        <f t="shared" si="1"/>
        <v>8.877834921170221</v>
      </c>
      <c r="I11" s="3" t="s">
        <v>61</v>
      </c>
    </row>
    <row r="12" spans="1:9" x14ac:dyDescent="0.25">
      <c r="A12" s="2" t="s">
        <v>8</v>
      </c>
      <c r="B12" s="49">
        <v>1995</v>
      </c>
      <c r="C12" s="49">
        <v>4706</v>
      </c>
      <c r="D12" s="53">
        <v>2.3588972430999999</v>
      </c>
      <c r="E12" s="44">
        <f>B12-[1]Leden!$B12</f>
        <v>-169</v>
      </c>
      <c r="F12" s="71">
        <f t="shared" si="0"/>
        <v>-8.4711779448621556</v>
      </c>
      <c r="G12" s="70">
        <f>C12-[1]Leden!$C12</f>
        <v>-656</v>
      </c>
      <c r="H12" s="71">
        <f t="shared" si="1"/>
        <v>-13.939651508712284</v>
      </c>
      <c r="I12" s="3" t="s">
        <v>62</v>
      </c>
    </row>
    <row r="13" spans="1:9" x14ac:dyDescent="0.25">
      <c r="A13" s="2" t="s">
        <v>9</v>
      </c>
      <c r="B13" s="49">
        <v>3939</v>
      </c>
      <c r="C13" s="49">
        <v>10707</v>
      </c>
      <c r="D13" s="53">
        <v>2.7182025895000002</v>
      </c>
      <c r="E13" s="44">
        <f>B13-[1]Leden!$B13</f>
        <v>128</v>
      </c>
      <c r="F13" s="71">
        <f t="shared" si="0"/>
        <v>3.2495557248032498</v>
      </c>
      <c r="G13" s="70">
        <f>C13-[1]Leden!$C13</f>
        <v>353</v>
      </c>
      <c r="H13" s="71">
        <f t="shared" si="1"/>
        <v>3.2969085644905203</v>
      </c>
      <c r="I13" s="3" t="s">
        <v>63</v>
      </c>
    </row>
    <row r="14" spans="1:9" x14ac:dyDescent="0.25">
      <c r="A14" s="2" t="s">
        <v>10</v>
      </c>
      <c r="B14" s="49">
        <v>194</v>
      </c>
      <c r="C14" s="49">
        <v>427</v>
      </c>
      <c r="D14" s="53">
        <v>2.2010309278000002</v>
      </c>
      <c r="E14" s="44">
        <f>B14-[1]Leden!$B14</f>
        <v>82</v>
      </c>
      <c r="F14" s="71">
        <f t="shared" si="0"/>
        <v>42.268041237113401</v>
      </c>
      <c r="G14" s="70">
        <f>C14-[1]Leden!$C14</f>
        <v>169</v>
      </c>
      <c r="H14" s="71">
        <f t="shared" si="1"/>
        <v>39.578454332552695</v>
      </c>
      <c r="I14" s="3" t="s">
        <v>64</v>
      </c>
    </row>
    <row r="15" spans="1:9" x14ac:dyDescent="0.25">
      <c r="A15" s="2" t="s">
        <v>11</v>
      </c>
      <c r="B15" s="49">
        <v>23841</v>
      </c>
      <c r="C15" s="49">
        <v>69053</v>
      </c>
      <c r="D15" s="53">
        <v>2.8963969632</v>
      </c>
      <c r="E15" s="44">
        <f>B15-[1]Leden!$B15</f>
        <v>3117</v>
      </c>
      <c r="F15" s="71">
        <f t="shared" si="0"/>
        <v>13.07411601862338</v>
      </c>
      <c r="G15" s="70">
        <f>C15-[1]Leden!$C15</f>
        <v>7759</v>
      </c>
      <c r="H15" s="71">
        <f t="shared" si="1"/>
        <v>11.236296757563032</v>
      </c>
      <c r="I15" s="3" t="s">
        <v>65</v>
      </c>
    </row>
    <row r="16" spans="1:9" x14ac:dyDescent="0.25">
      <c r="A16" s="2" t="s">
        <v>13</v>
      </c>
      <c r="B16" s="49">
        <v>247</v>
      </c>
      <c r="C16" s="49">
        <v>639</v>
      </c>
      <c r="D16" s="53">
        <v>2.5870445343999999</v>
      </c>
      <c r="E16" s="44">
        <f>B16-[1]Leden!$B16</f>
        <v>-26</v>
      </c>
      <c r="F16" s="71">
        <f t="shared" si="0"/>
        <v>-10.526315789473683</v>
      </c>
      <c r="G16" s="70">
        <f>C16-[1]Leden!$C16</f>
        <v>-112</v>
      </c>
      <c r="H16" s="71">
        <f t="shared" si="1"/>
        <v>-17.527386541471049</v>
      </c>
      <c r="I16" s="3" t="s">
        <v>67</v>
      </c>
    </row>
    <row r="17" spans="1:9" x14ac:dyDescent="0.25">
      <c r="A17" s="2" t="s">
        <v>14</v>
      </c>
      <c r="B17" s="49">
        <v>759</v>
      </c>
      <c r="C17" s="49">
        <v>1813</v>
      </c>
      <c r="D17" s="53">
        <v>2.3886693016999998</v>
      </c>
      <c r="E17" s="44">
        <f>B17-[1]Leden!$B17</f>
        <v>159</v>
      </c>
      <c r="F17" s="71">
        <f t="shared" si="0"/>
        <v>20.948616600790515</v>
      </c>
      <c r="G17" s="70">
        <f>C17-[1]Leden!$C17</f>
        <v>618</v>
      </c>
      <c r="H17" s="71">
        <f t="shared" si="1"/>
        <v>34.087148372862657</v>
      </c>
      <c r="I17" s="3" t="s">
        <v>68</v>
      </c>
    </row>
    <row r="18" spans="1:9" x14ac:dyDescent="0.25">
      <c r="A18" s="2" t="s">
        <v>15</v>
      </c>
      <c r="B18" s="49">
        <v>436</v>
      </c>
      <c r="C18" s="49">
        <v>867</v>
      </c>
      <c r="D18" s="53">
        <v>1.9885321101</v>
      </c>
      <c r="E18" s="44">
        <f>B18-[1]Leden!$B18</f>
        <v>-52</v>
      </c>
      <c r="F18" s="71">
        <f t="shared" si="0"/>
        <v>-11.926605504587156</v>
      </c>
      <c r="G18" s="70">
        <f>C18-[1]Leden!$C18</f>
        <v>-80</v>
      </c>
      <c r="H18" s="71">
        <f t="shared" si="1"/>
        <v>-9.2272202998846602</v>
      </c>
      <c r="I18" s="3" t="s">
        <v>69</v>
      </c>
    </row>
    <row r="19" spans="1:9" x14ac:dyDescent="0.25">
      <c r="A19" s="2" t="s">
        <v>16</v>
      </c>
      <c r="B19" s="49">
        <v>130</v>
      </c>
      <c r="C19" s="49">
        <v>241</v>
      </c>
      <c r="D19" s="53">
        <v>1.8538461538</v>
      </c>
      <c r="E19" s="44">
        <f>B19-[1]Leden!$B19</f>
        <v>-37</v>
      </c>
      <c r="F19" s="71">
        <f t="shared" si="0"/>
        <v>-28.46153846153846</v>
      </c>
      <c r="G19" s="70">
        <f>C19-[1]Leden!$C19</f>
        <v>-124</v>
      </c>
      <c r="H19" s="71">
        <f t="shared" si="1"/>
        <v>-51.452282157676343</v>
      </c>
      <c r="I19" s="3" t="s">
        <v>70</v>
      </c>
    </row>
    <row r="20" spans="1:9" x14ac:dyDescent="0.25">
      <c r="A20" s="2" t="s">
        <v>17</v>
      </c>
      <c r="B20" s="49">
        <v>185</v>
      </c>
      <c r="C20" s="49">
        <v>406</v>
      </c>
      <c r="D20" s="53">
        <v>2.1945945945999998</v>
      </c>
      <c r="E20" s="44">
        <f>B20-[1]Leden!$B20</f>
        <v>141</v>
      </c>
      <c r="F20" s="71">
        <f t="shared" si="0"/>
        <v>76.21621621621621</v>
      </c>
      <c r="G20" s="70">
        <f>C20-[1]Leden!$C20</f>
        <v>328</v>
      </c>
      <c r="H20" s="71">
        <f t="shared" si="1"/>
        <v>80.78817733990148</v>
      </c>
      <c r="I20" s="3" t="s">
        <v>71</v>
      </c>
    </row>
    <row r="21" spans="1:9" x14ac:dyDescent="0.25">
      <c r="A21" s="2" t="s">
        <v>18</v>
      </c>
      <c r="B21" s="49">
        <v>4614</v>
      </c>
      <c r="C21" s="49">
        <v>9637</v>
      </c>
      <c r="D21" s="53">
        <v>2.0886432596</v>
      </c>
      <c r="E21" s="44">
        <f>B21-[1]Leden!$B21</f>
        <v>815</v>
      </c>
      <c r="F21" s="71">
        <f t="shared" si="0"/>
        <v>17.663632423060253</v>
      </c>
      <c r="G21" s="70">
        <f>C21-[1]Leden!$C21</f>
        <v>2197</v>
      </c>
      <c r="H21" s="71">
        <f t="shared" si="1"/>
        <v>22.797551105115698</v>
      </c>
      <c r="I21" s="3" t="s">
        <v>72</v>
      </c>
    </row>
    <row r="22" spans="1:9" x14ac:dyDescent="0.25">
      <c r="A22" s="2" t="s">
        <v>19</v>
      </c>
      <c r="B22" s="49">
        <v>104</v>
      </c>
      <c r="C22" s="49">
        <v>341</v>
      </c>
      <c r="D22" s="53">
        <v>3.2788461538</v>
      </c>
      <c r="E22" s="44">
        <f>B22-[1]Leden!$B22</f>
        <v>3</v>
      </c>
      <c r="F22" s="71">
        <f t="shared" si="0"/>
        <v>2.8846153846153846</v>
      </c>
      <c r="G22" s="70">
        <f>C22-[1]Leden!$C22</f>
        <v>90</v>
      </c>
      <c r="H22" s="71">
        <f t="shared" si="1"/>
        <v>26.392961876832842</v>
      </c>
      <c r="I22" s="3" t="s">
        <v>19</v>
      </c>
    </row>
    <row r="23" spans="1:9" x14ac:dyDescent="0.25">
      <c r="A23" s="2" t="s">
        <v>20</v>
      </c>
      <c r="B23" s="49">
        <v>40260</v>
      </c>
      <c r="C23" s="49">
        <v>88427</v>
      </c>
      <c r="D23" s="53">
        <v>2.1963984103</v>
      </c>
      <c r="E23" s="44">
        <f>B23-[1]Leden!$B23</f>
        <v>3140</v>
      </c>
      <c r="F23" s="71">
        <f t="shared" si="0"/>
        <v>7.7993045206159959</v>
      </c>
      <c r="G23" s="70">
        <f>C23-[1]Leden!$C23</f>
        <v>4638</v>
      </c>
      <c r="H23" s="71">
        <f t="shared" si="1"/>
        <v>5.2450043538738171</v>
      </c>
      <c r="I23" s="3" t="s">
        <v>73</v>
      </c>
    </row>
    <row r="24" spans="1:9" x14ac:dyDescent="0.25">
      <c r="A24" s="2" t="s">
        <v>21</v>
      </c>
      <c r="B24" s="49">
        <v>8686</v>
      </c>
      <c r="C24" s="49">
        <v>20019</v>
      </c>
      <c r="D24" s="53">
        <v>2.3047432649999999</v>
      </c>
      <c r="E24" s="44">
        <f>B24-[1]Leden!$B24</f>
        <v>2171</v>
      </c>
      <c r="F24" s="71">
        <f t="shared" si="0"/>
        <v>24.994243610407551</v>
      </c>
      <c r="G24" s="70">
        <f>C24-[1]Leden!$C24</f>
        <v>4441</v>
      </c>
      <c r="H24" s="71">
        <f t="shared" si="1"/>
        <v>22.183925270992557</v>
      </c>
      <c r="I24" s="3" t="s">
        <v>83</v>
      </c>
    </row>
    <row r="25" spans="1:9" x14ac:dyDescent="0.25">
      <c r="A25" s="2" t="s">
        <v>22</v>
      </c>
      <c r="B25" s="49">
        <v>2317</v>
      </c>
      <c r="C25" s="49">
        <v>5930</v>
      </c>
      <c r="D25" s="53">
        <v>2.5593439792999999</v>
      </c>
      <c r="E25" s="44">
        <f>B25-[1]Leden!$B25</f>
        <v>350</v>
      </c>
      <c r="F25" s="71">
        <f t="shared" si="0"/>
        <v>15.105740181268882</v>
      </c>
      <c r="G25" s="70">
        <f>C25-[1]Leden!$C25</f>
        <v>910</v>
      </c>
      <c r="H25" s="71">
        <f t="shared" si="1"/>
        <v>15.345699831365936</v>
      </c>
      <c r="I25" s="3" t="s">
        <v>74</v>
      </c>
    </row>
    <row r="26" spans="1:9" x14ac:dyDescent="0.25">
      <c r="A26" s="2" t="s">
        <v>23</v>
      </c>
      <c r="B26" s="49">
        <v>10681</v>
      </c>
      <c r="C26" s="49">
        <v>21229</v>
      </c>
      <c r="D26" s="53">
        <v>1.9875479824</v>
      </c>
      <c r="E26" s="44">
        <f>B26-[1]Leden!$B26</f>
        <v>859</v>
      </c>
      <c r="F26" s="71">
        <f t="shared" si="0"/>
        <v>8.0423181350060844</v>
      </c>
      <c r="G26" s="70">
        <f>C26-[1]Leden!$C26</f>
        <v>1798</v>
      </c>
      <c r="H26" s="71">
        <f t="shared" si="1"/>
        <v>8.469546375241416</v>
      </c>
      <c r="I26" s="3" t="s">
        <v>75</v>
      </c>
    </row>
    <row r="27" spans="1:9" x14ac:dyDescent="0.25">
      <c r="A27" s="2" t="s">
        <v>24</v>
      </c>
      <c r="B27" s="49">
        <v>1649</v>
      </c>
      <c r="C27" s="49">
        <v>4051</v>
      </c>
      <c r="D27" s="53">
        <v>2.4566403880999998</v>
      </c>
      <c r="E27" s="44">
        <f>B27-[1]Leden!$B27</f>
        <v>381</v>
      </c>
      <c r="F27" s="71">
        <f t="shared" si="0"/>
        <v>23.104912067919951</v>
      </c>
      <c r="G27" s="70">
        <f>C27-[1]Leden!$C27</f>
        <v>906</v>
      </c>
      <c r="H27" s="71">
        <f t="shared" si="1"/>
        <v>22.364848185633175</v>
      </c>
      <c r="I27" s="3" t="s">
        <v>76</v>
      </c>
    </row>
    <row r="28" spans="1:9" x14ac:dyDescent="0.25">
      <c r="A28" s="2" t="s">
        <v>25</v>
      </c>
      <c r="B28" s="49">
        <v>6482</v>
      </c>
      <c r="C28" s="49">
        <v>12410</v>
      </c>
      <c r="D28" s="53">
        <v>1.9145325517</v>
      </c>
      <c r="E28" s="44">
        <f>B28-[1]Leden!$B28</f>
        <v>75</v>
      </c>
      <c r="F28" s="71">
        <f t="shared" si="0"/>
        <v>1.1570502931194078</v>
      </c>
      <c r="G28" s="70">
        <f>C28-[1]Leden!$C28</f>
        <v>-815</v>
      </c>
      <c r="H28" s="71">
        <f t="shared" si="1"/>
        <v>-6.5672844480257853</v>
      </c>
      <c r="I28" s="3" t="s">
        <v>77</v>
      </c>
    </row>
    <row r="29" spans="1:9" x14ac:dyDescent="0.25">
      <c r="A29" s="2" t="s">
        <v>26</v>
      </c>
      <c r="B29" s="49">
        <v>3217</v>
      </c>
      <c r="C29" s="49">
        <v>7279</v>
      </c>
      <c r="D29" s="53">
        <v>2.2626670811</v>
      </c>
      <c r="E29" s="44">
        <f>B29-[1]Leden!$B29</f>
        <v>766</v>
      </c>
      <c r="F29" s="71">
        <f t="shared" si="0"/>
        <v>23.811004041032017</v>
      </c>
      <c r="G29" s="70">
        <f>C29-[1]Leden!$C29</f>
        <v>1538</v>
      </c>
      <c r="H29" s="71">
        <f t="shared" si="1"/>
        <v>21.129275999450474</v>
      </c>
      <c r="I29" s="3" t="s">
        <v>78</v>
      </c>
    </row>
    <row r="30" spans="1:9" x14ac:dyDescent="0.25">
      <c r="A30" s="2" t="s">
        <v>27</v>
      </c>
      <c r="B30" s="49">
        <v>46457</v>
      </c>
      <c r="C30" s="49">
        <v>178952</v>
      </c>
      <c r="D30" s="53">
        <v>3.8519921648</v>
      </c>
      <c r="E30" s="44">
        <f>B30-[1]Leden!$B30</f>
        <v>6528</v>
      </c>
      <c r="F30" s="71">
        <f t="shared" si="0"/>
        <v>14.051703726026219</v>
      </c>
      <c r="G30" s="70">
        <f>C30-[1]Leden!$C30</f>
        <v>21305</v>
      </c>
      <c r="H30" s="71">
        <f t="shared" si="1"/>
        <v>11.905427153650141</v>
      </c>
      <c r="I30" s="3" t="s">
        <v>79</v>
      </c>
    </row>
    <row r="31" spans="1:9" x14ac:dyDescent="0.25">
      <c r="A31" s="2" t="s">
        <v>28</v>
      </c>
      <c r="B31" s="49">
        <v>2879</v>
      </c>
      <c r="C31" s="49">
        <v>8538</v>
      </c>
      <c r="D31" s="53">
        <v>2.9656130600999999</v>
      </c>
      <c r="E31" s="44">
        <f>B31-[1]Leden!$B31</f>
        <v>-281</v>
      </c>
      <c r="F31" s="71">
        <f t="shared" si="0"/>
        <v>-9.7603334491142757</v>
      </c>
      <c r="G31" s="70">
        <f>C31-[1]Leden!$C31</f>
        <v>-941</v>
      </c>
      <c r="H31" s="71">
        <f t="shared" si="1"/>
        <v>-11.021316467556804</v>
      </c>
      <c r="I31" s="3" t="s">
        <v>80</v>
      </c>
    </row>
    <row r="32" spans="1:9" x14ac:dyDescent="0.25">
      <c r="A32" s="2" t="s">
        <v>29</v>
      </c>
      <c r="B32" s="49">
        <v>17949</v>
      </c>
      <c r="C32" s="49">
        <v>31510</v>
      </c>
      <c r="D32" s="53">
        <v>1.7555295559999999</v>
      </c>
      <c r="E32" s="44">
        <f>B32-[1]Leden!$B32</f>
        <v>1914</v>
      </c>
      <c r="F32" s="71">
        <f t="shared" si="0"/>
        <v>10.663546715694467</v>
      </c>
      <c r="G32" s="70">
        <f>C32-[1]Leden!$C32</f>
        <v>2021</v>
      </c>
      <c r="H32" s="71">
        <f t="shared" si="1"/>
        <v>6.413836877181847</v>
      </c>
      <c r="I32" s="3" t="s">
        <v>81</v>
      </c>
    </row>
    <row r="33" spans="1:9" x14ac:dyDescent="0.25">
      <c r="A33" s="2" t="s">
        <v>30</v>
      </c>
      <c r="B33" s="49">
        <v>866</v>
      </c>
      <c r="C33" s="49">
        <v>1897</v>
      </c>
      <c r="D33" s="53">
        <v>2.1905311778000001</v>
      </c>
      <c r="E33" s="44">
        <f>B33-[1]Leden!$B33</f>
        <v>299</v>
      </c>
      <c r="F33" s="71">
        <f t="shared" si="0"/>
        <v>34.526558891454968</v>
      </c>
      <c r="G33" s="70">
        <f>C33-[1]Leden!$C33</f>
        <v>751</v>
      </c>
      <c r="H33" s="71">
        <f t="shared" si="1"/>
        <v>39.58882445967317</v>
      </c>
      <c r="I33" s="3" t="s">
        <v>82</v>
      </c>
    </row>
    <row r="34" spans="1:9" x14ac:dyDescent="0.25">
      <c r="A34" s="4" t="s">
        <v>31</v>
      </c>
      <c r="B34" s="49">
        <v>25981</v>
      </c>
      <c r="C34" s="49">
        <v>64714</v>
      </c>
      <c r="D34" s="53">
        <v>2.4908202147999998</v>
      </c>
      <c r="E34" s="44">
        <f>B34-[1]Leden!$B34</f>
        <v>1818</v>
      </c>
      <c r="F34" s="71">
        <f t="shared" si="0"/>
        <v>6.9974211924098375</v>
      </c>
      <c r="G34" s="70">
        <f>C34-[1]Leden!$C34</f>
        <v>3816</v>
      </c>
      <c r="H34" s="71">
        <f t="shared" si="1"/>
        <v>5.8967147757826748</v>
      </c>
      <c r="I34" s="3" t="s">
        <v>84</v>
      </c>
    </row>
    <row r="35" spans="1:9" x14ac:dyDescent="0.25">
      <c r="A35" s="2" t="s">
        <v>12</v>
      </c>
      <c r="B35" s="49">
        <v>1708</v>
      </c>
      <c r="C35" s="49">
        <v>4458</v>
      </c>
      <c r="D35" s="53">
        <v>2.6100702575999999</v>
      </c>
      <c r="E35" s="44">
        <f>B35-[1]Leden!$B35</f>
        <v>31</v>
      </c>
      <c r="F35" s="71">
        <f t="shared" si="0"/>
        <v>1.8149882903981265</v>
      </c>
      <c r="G35" s="70">
        <f>C35-[1]Leden!$C35</f>
        <v>210</v>
      </c>
      <c r="H35" s="71">
        <f t="shared" si="1"/>
        <v>4.710632570659488</v>
      </c>
      <c r="I35" s="3" t="s">
        <v>66</v>
      </c>
    </row>
    <row r="36" spans="1:9" x14ac:dyDescent="0.25">
      <c r="A36" s="2" t="s">
        <v>32</v>
      </c>
      <c r="B36" s="49">
        <v>9972</v>
      </c>
      <c r="C36" s="49">
        <v>26821</v>
      </c>
      <c r="D36" s="53">
        <v>2.6896309666999998</v>
      </c>
      <c r="E36" s="44">
        <f>B36-[1]Leden!$B36</f>
        <v>2881</v>
      </c>
      <c r="F36" s="71">
        <f t="shared" si="0"/>
        <v>28.89089450461292</v>
      </c>
      <c r="G36" s="70">
        <f>C36-[1]Leden!$C36</f>
        <v>7450</v>
      </c>
      <c r="H36" s="71">
        <f t="shared" si="1"/>
        <v>27.776742105066926</v>
      </c>
      <c r="I36" s="3" t="s">
        <v>85</v>
      </c>
    </row>
    <row r="37" spans="1:9" x14ac:dyDescent="0.25">
      <c r="A37" s="2" t="s">
        <v>33</v>
      </c>
      <c r="B37" s="49">
        <v>3464</v>
      </c>
      <c r="C37" s="49">
        <v>8471</v>
      </c>
      <c r="D37" s="53">
        <v>2.4454387991000002</v>
      </c>
      <c r="E37" s="44">
        <f>B37-[1]Leden!$B37</f>
        <v>-307</v>
      </c>
      <c r="F37" s="71">
        <f t="shared" si="0"/>
        <v>-8.862586605080832</v>
      </c>
      <c r="G37" s="70">
        <f>C37-[1]Leden!$C37</f>
        <v>-899</v>
      </c>
      <c r="H37" s="71">
        <f t="shared" si="1"/>
        <v>-10.612678550348246</v>
      </c>
      <c r="I37" s="3" t="s">
        <v>86</v>
      </c>
    </row>
    <row r="38" spans="1:9" x14ac:dyDescent="0.25">
      <c r="A38" s="2" t="s">
        <v>34</v>
      </c>
      <c r="B38" s="49">
        <v>3830</v>
      </c>
      <c r="C38" s="49">
        <v>8968</v>
      </c>
      <c r="D38" s="53">
        <v>2.3415143603000002</v>
      </c>
      <c r="E38" s="44">
        <f>B38-[1]Leden!$B38</f>
        <v>464</v>
      </c>
      <c r="F38" s="71">
        <f t="shared" si="0"/>
        <v>12.114882506527415</v>
      </c>
      <c r="G38" s="70">
        <f>C38-[1]Leden!$C38</f>
        <v>800</v>
      </c>
      <c r="H38" s="71">
        <f t="shared" si="1"/>
        <v>8.9206066012488847</v>
      </c>
      <c r="I38" s="3" t="s">
        <v>87</v>
      </c>
    </row>
    <row r="39" spans="1:9" x14ac:dyDescent="0.25">
      <c r="A39" s="2" t="s">
        <v>35</v>
      </c>
      <c r="B39" s="49">
        <v>5994</v>
      </c>
      <c r="C39" s="49">
        <v>17291</v>
      </c>
      <c r="D39" s="53">
        <v>2.8847180514000001</v>
      </c>
      <c r="E39" s="44">
        <f>B39-[1]Leden!$B39</f>
        <v>1284</v>
      </c>
      <c r="F39" s="71">
        <f t="shared" si="0"/>
        <v>21.421421421421421</v>
      </c>
      <c r="G39" s="70">
        <f>C39-[1]Leden!$C39</f>
        <v>2482</v>
      </c>
      <c r="H39" s="71">
        <f t="shared" si="1"/>
        <v>14.354288358105372</v>
      </c>
      <c r="I39" s="3" t="s">
        <v>88</v>
      </c>
    </row>
    <row r="40" spans="1:9" x14ac:dyDescent="0.25">
      <c r="A40" s="2" t="s">
        <v>36</v>
      </c>
      <c r="B40" s="49">
        <v>8724</v>
      </c>
      <c r="C40" s="49">
        <v>20122</v>
      </c>
      <c r="D40" s="53">
        <v>2.3065107749</v>
      </c>
      <c r="E40" s="44">
        <f>B40-[1]Leden!$B40</f>
        <v>2644</v>
      </c>
      <c r="F40" s="71">
        <f t="shared" si="0"/>
        <v>30.307198532783126</v>
      </c>
      <c r="G40" s="70">
        <f>C40-[1]Leden!$C40</f>
        <v>3676</v>
      </c>
      <c r="H40" s="71">
        <f t="shared" si="1"/>
        <v>18.268561773183581</v>
      </c>
      <c r="I40" s="3" t="s">
        <v>89</v>
      </c>
    </row>
    <row r="41" spans="1:9" x14ac:dyDescent="0.25">
      <c r="A41" s="2" t="s">
        <v>37</v>
      </c>
      <c r="B41" s="49">
        <v>5216</v>
      </c>
      <c r="C41" s="49">
        <v>11279</v>
      </c>
      <c r="D41" s="53">
        <v>2.1623849693000001</v>
      </c>
      <c r="E41" s="44">
        <f>B41-[1]Leden!$B41</f>
        <v>-362</v>
      </c>
      <c r="F41" s="71">
        <f t="shared" si="0"/>
        <v>-6.9401840490797548</v>
      </c>
      <c r="G41" s="70">
        <f>C41-[1]Leden!$C41</f>
        <v>-2364</v>
      </c>
      <c r="H41" s="71">
        <f t="shared" si="1"/>
        <v>-20.959304902916926</v>
      </c>
      <c r="I41" s="3" t="s">
        <v>90</v>
      </c>
    </row>
    <row r="42" spans="1:9" x14ac:dyDescent="0.25">
      <c r="A42" s="2" t="s">
        <v>38</v>
      </c>
      <c r="B42" s="49">
        <v>1721</v>
      </c>
      <c r="C42" s="49">
        <v>3962</v>
      </c>
      <c r="D42" s="53">
        <v>2.3021499128</v>
      </c>
      <c r="E42" s="44">
        <f>B42-[1]Leden!$B42</f>
        <v>148</v>
      </c>
      <c r="F42" s="71">
        <f t="shared" si="0"/>
        <v>8.5996513654851832</v>
      </c>
      <c r="G42" s="70">
        <f>C42-[1]Leden!$C42</f>
        <v>166</v>
      </c>
      <c r="H42" s="71">
        <f t="shared" si="1"/>
        <v>4.1898031297324581</v>
      </c>
      <c r="I42" s="3" t="s">
        <v>91</v>
      </c>
    </row>
    <row r="43" spans="1:9" x14ac:dyDescent="0.25">
      <c r="A43" s="2" t="s">
        <v>39</v>
      </c>
      <c r="B43" s="49">
        <v>14118</v>
      </c>
      <c r="C43" s="49">
        <v>31832</v>
      </c>
      <c r="D43" s="53">
        <v>2.2547102989000001</v>
      </c>
      <c r="E43" s="44">
        <f>B43-[1]Leden!$B43</f>
        <v>-1367</v>
      </c>
      <c r="F43" s="71">
        <f t="shared" si="0"/>
        <v>-9.6826745998016719</v>
      </c>
      <c r="G43" s="70">
        <f>C43-[1]Leden!$C43</f>
        <v>-9412</v>
      </c>
      <c r="H43" s="71">
        <f t="shared" si="1"/>
        <v>-29.567730585574264</v>
      </c>
      <c r="I43" s="3" t="s">
        <v>39</v>
      </c>
    </row>
    <row r="44" spans="1:9" x14ac:dyDescent="0.25">
      <c r="A44" s="2" t="s">
        <v>40</v>
      </c>
      <c r="B44" s="49">
        <v>3759</v>
      </c>
      <c r="C44" s="49">
        <v>9934</v>
      </c>
      <c r="D44" s="53">
        <v>2.6427241287999998</v>
      </c>
      <c r="E44" s="44">
        <f>B44-[1]Leden!$B44</f>
        <v>88</v>
      </c>
      <c r="F44" s="71">
        <f t="shared" si="0"/>
        <v>2.3410481511040171</v>
      </c>
      <c r="G44" s="70">
        <f>C44-[1]Leden!$C44</f>
        <v>-366</v>
      </c>
      <c r="H44" s="71">
        <f t="shared" si="1"/>
        <v>-3.6843164888262532</v>
      </c>
      <c r="I44" s="3" t="s">
        <v>92</v>
      </c>
    </row>
    <row r="45" spans="1:9" x14ac:dyDescent="0.25">
      <c r="A45" s="2" t="s">
        <v>41</v>
      </c>
      <c r="B45" s="49">
        <v>1887</v>
      </c>
      <c r="C45" s="49">
        <v>3807</v>
      </c>
      <c r="D45" s="53">
        <v>2.0174880762999998</v>
      </c>
      <c r="E45" s="44">
        <f>B45-[1]Leden!$B45</f>
        <v>388</v>
      </c>
      <c r="F45" s="71">
        <f t="shared" si="0"/>
        <v>20.561738208797031</v>
      </c>
      <c r="G45" s="70">
        <f>C45-[1]Leden!$C45</f>
        <v>413</v>
      </c>
      <c r="H45" s="71">
        <f t="shared" si="1"/>
        <v>10.848437089571842</v>
      </c>
      <c r="I45" s="3" t="s">
        <v>93</v>
      </c>
    </row>
    <row r="46" spans="1:9" x14ac:dyDescent="0.25">
      <c r="A46" s="2" t="s">
        <v>42</v>
      </c>
      <c r="B46" s="49">
        <v>5501</v>
      </c>
      <c r="C46" s="49">
        <v>12573</v>
      </c>
      <c r="D46" s="53">
        <v>2.2855844392</v>
      </c>
      <c r="E46" s="44">
        <f>B46-[1]Leden!$B46</f>
        <v>1226</v>
      </c>
      <c r="F46" s="71">
        <f t="shared" si="0"/>
        <v>22.286856935102708</v>
      </c>
      <c r="G46" s="70">
        <f>C46-[1]Leden!$C46</f>
        <v>2265</v>
      </c>
      <c r="H46" s="71">
        <f t="shared" si="1"/>
        <v>18.014793605344785</v>
      </c>
      <c r="I46" s="3" t="s">
        <v>94</v>
      </c>
    </row>
    <row r="47" spans="1:9" x14ac:dyDescent="0.25">
      <c r="A47" s="2" t="s">
        <v>43</v>
      </c>
      <c r="B47" s="49">
        <v>11770</v>
      </c>
      <c r="C47" s="49">
        <v>20304</v>
      </c>
      <c r="D47" s="53">
        <v>1.7250637213</v>
      </c>
      <c r="E47" s="44">
        <f>B47-[1]Leden!$B47</f>
        <v>-1548</v>
      </c>
      <c r="F47" s="71">
        <f t="shared" si="0"/>
        <v>-13.152081563296516</v>
      </c>
      <c r="G47" s="70">
        <f>C47-[1]Leden!$C47</f>
        <v>-2526</v>
      </c>
      <c r="H47" s="71">
        <f t="shared" si="1"/>
        <v>-12.440898345153665</v>
      </c>
      <c r="I47" s="3" t="s">
        <v>95</v>
      </c>
    </row>
    <row r="48" spans="1:9" x14ac:dyDescent="0.25">
      <c r="A48" s="2" t="s">
        <v>58</v>
      </c>
      <c r="B48" s="49">
        <v>2538</v>
      </c>
      <c r="C48" s="49">
        <v>5817</v>
      </c>
      <c r="D48" s="53">
        <v>2.2919621749000001</v>
      </c>
      <c r="E48" s="44">
        <f>B48-[1]Leden!$B48</f>
        <v>599</v>
      </c>
      <c r="F48" s="71">
        <f t="shared" si="0"/>
        <v>23.601260835303389</v>
      </c>
      <c r="G48" s="70">
        <f>C48-[1]Leden!$C48</f>
        <v>1514</v>
      </c>
      <c r="H48" s="71">
        <f t="shared" si="1"/>
        <v>26.02716176723397</v>
      </c>
      <c r="I48" s="3" t="s">
        <v>96</v>
      </c>
    </row>
    <row r="49" spans="1:9" x14ac:dyDescent="0.25">
      <c r="A49" s="2" t="s">
        <v>44</v>
      </c>
      <c r="B49" s="49">
        <v>8342</v>
      </c>
      <c r="C49" s="49">
        <v>27145</v>
      </c>
      <c r="D49" s="53">
        <v>3.2540158235000001</v>
      </c>
      <c r="E49" s="44">
        <f>B49-[1]Leden!$B49</f>
        <v>-338</v>
      </c>
      <c r="F49" s="71">
        <f t="shared" si="0"/>
        <v>-4.0517861424118919</v>
      </c>
      <c r="G49" s="70">
        <f>C49-[1]Leden!$C49</f>
        <v>-194</v>
      </c>
      <c r="H49" s="71">
        <f t="shared" si="1"/>
        <v>-0.71468041996684473</v>
      </c>
      <c r="I49" s="3" t="s">
        <v>97</v>
      </c>
    </row>
    <row r="50" spans="1:9" x14ac:dyDescent="0.25">
      <c r="A50" s="2" t="s">
        <v>45</v>
      </c>
      <c r="B50" s="49">
        <v>5093</v>
      </c>
      <c r="C50" s="49">
        <v>9904</v>
      </c>
      <c r="D50" s="53">
        <v>1.9446298842</v>
      </c>
      <c r="E50" s="44">
        <f>B50-[1]Leden!$B50</f>
        <v>714</v>
      </c>
      <c r="F50" s="71">
        <f t="shared" si="0"/>
        <v>14.019242096995876</v>
      </c>
      <c r="G50" s="70">
        <f>C50-[1]Leden!$C50</f>
        <v>1217</v>
      </c>
      <c r="H50" s="71">
        <f t="shared" si="1"/>
        <v>12.287964458804524</v>
      </c>
      <c r="I50" s="3" t="s">
        <v>98</v>
      </c>
    </row>
    <row r="51" spans="1:9" x14ac:dyDescent="0.25">
      <c r="A51" s="2" t="s">
        <v>46</v>
      </c>
      <c r="B51" s="49">
        <v>20434</v>
      </c>
      <c r="C51" s="49">
        <v>35790</v>
      </c>
      <c r="D51" s="53">
        <v>1.7514926103999999</v>
      </c>
      <c r="E51" s="44">
        <f>B51-[1]Leden!$B51</f>
        <v>3040</v>
      </c>
      <c r="F51" s="71">
        <f t="shared" si="0"/>
        <v>14.87716550846628</v>
      </c>
      <c r="G51" s="70">
        <f>C51-[1]Leden!$C51</f>
        <v>3878</v>
      </c>
      <c r="H51" s="71">
        <f t="shared" si="1"/>
        <v>10.835428890751606</v>
      </c>
      <c r="I51" s="3" t="s">
        <v>99</v>
      </c>
    </row>
    <row r="52" spans="1:9" x14ac:dyDescent="0.25">
      <c r="A52" s="6" t="s">
        <v>107</v>
      </c>
      <c r="B52" s="49">
        <v>2890</v>
      </c>
      <c r="C52" s="49">
        <v>6799</v>
      </c>
      <c r="D52" s="53">
        <v>2.3525951557</v>
      </c>
      <c r="E52" s="44">
        <f>B52-[1]Leden!$B52</f>
        <v>-124</v>
      </c>
      <c r="F52" s="71">
        <f t="shared" si="0"/>
        <v>-4.2906574394463668</v>
      </c>
      <c r="G52" s="70">
        <f>C52-[1]Leden!$C52</f>
        <v>103</v>
      </c>
      <c r="H52" s="71">
        <f t="shared" si="1"/>
        <v>1.5149286659802912</v>
      </c>
      <c r="I52" s="3" t="s">
        <v>107</v>
      </c>
    </row>
    <row r="53" spans="1:9" x14ac:dyDescent="0.25">
      <c r="A53" s="6" t="s">
        <v>108</v>
      </c>
      <c r="B53" s="49">
        <v>400</v>
      </c>
      <c r="C53" s="49">
        <v>1086</v>
      </c>
      <c r="D53" s="53">
        <v>2.7149999999999999</v>
      </c>
      <c r="E53" s="44">
        <f>B53-[1]Leden!$B53</f>
        <v>71</v>
      </c>
      <c r="F53" s="71">
        <f t="shared" si="0"/>
        <v>17.75</v>
      </c>
      <c r="G53" s="70">
        <f>C53-[1]Leden!$C53</f>
        <v>228</v>
      </c>
      <c r="H53" s="71">
        <f t="shared" si="1"/>
        <v>20.994475138121548</v>
      </c>
      <c r="I53" s="3" t="s">
        <v>109</v>
      </c>
    </row>
    <row r="54" spans="1:9" x14ac:dyDescent="0.25">
      <c r="A54" s="3" t="s">
        <v>110</v>
      </c>
      <c r="B54" s="49">
        <v>1017</v>
      </c>
      <c r="C54" s="49">
        <v>2447</v>
      </c>
      <c r="D54" s="53">
        <v>2.4060963618</v>
      </c>
      <c r="E54" s="44">
        <f>B54-[1]Leden!$B54</f>
        <v>182</v>
      </c>
      <c r="F54" s="71">
        <f t="shared" si="0"/>
        <v>17.895771878072765</v>
      </c>
      <c r="G54" s="70">
        <f>C54-[1]Leden!$C54</f>
        <v>387</v>
      </c>
      <c r="H54" s="71">
        <f t="shared" si="1"/>
        <v>15.815284021250511</v>
      </c>
      <c r="I54" s="3" t="s">
        <v>111</v>
      </c>
    </row>
    <row r="55" spans="1:9" x14ac:dyDescent="0.25">
      <c r="A55" s="7" t="s">
        <v>113</v>
      </c>
      <c r="B55" s="49">
        <v>9582</v>
      </c>
      <c r="C55" s="49">
        <v>22208</v>
      </c>
      <c r="D55" s="53">
        <v>2.3176789813999998</v>
      </c>
      <c r="E55" s="44">
        <f>B55-[1]Leden!$B55</f>
        <v>648</v>
      </c>
      <c r="F55" s="71">
        <f t="shared" si="0"/>
        <v>6.7626800250469632</v>
      </c>
      <c r="G55" s="70">
        <f>C55-[1]Leden!$C55</f>
        <v>622</v>
      </c>
      <c r="H55" s="71">
        <f t="shared" si="1"/>
        <v>2.8007925072046107</v>
      </c>
      <c r="I55" s="11" t="s">
        <v>100</v>
      </c>
    </row>
    <row r="56" spans="1:9" x14ac:dyDescent="0.25">
      <c r="A56" s="7" t="s">
        <v>47</v>
      </c>
      <c r="B56" s="49">
        <v>496</v>
      </c>
      <c r="C56" s="49">
        <v>1269</v>
      </c>
      <c r="D56" s="53">
        <v>2.5584677418999999</v>
      </c>
      <c r="E56" s="44">
        <f>B56-[1]Leden!$B56</f>
        <v>51</v>
      </c>
      <c r="F56" s="71">
        <f t="shared" si="0"/>
        <v>10.28225806451613</v>
      </c>
      <c r="G56" s="70">
        <f>C56-[1]Leden!$C56</f>
        <v>119</v>
      </c>
      <c r="H56" s="71">
        <f t="shared" si="1"/>
        <v>9.3774625689519304</v>
      </c>
      <c r="I56" s="11" t="s">
        <v>101</v>
      </c>
    </row>
    <row r="57" spans="1:9" x14ac:dyDescent="0.25">
      <c r="A57" s="2" t="s">
        <v>48</v>
      </c>
      <c r="B57" s="49">
        <v>1957</v>
      </c>
      <c r="C57" s="49">
        <v>4617</v>
      </c>
      <c r="D57" s="53">
        <v>2.3592233010000001</v>
      </c>
      <c r="E57" s="44">
        <f>B57-[1]Leden!$B57</f>
        <v>284</v>
      </c>
      <c r="F57" s="71">
        <f t="shared" si="0"/>
        <v>14.512008175779254</v>
      </c>
      <c r="G57" s="70">
        <f>C57-[1]Leden!$C57</f>
        <v>223</v>
      </c>
      <c r="H57" s="71">
        <f t="shared" si="1"/>
        <v>4.8299761750054149</v>
      </c>
      <c r="I57" s="3" t="s">
        <v>102</v>
      </c>
    </row>
    <row r="58" spans="1:9" x14ac:dyDescent="0.25">
      <c r="A58" s="2" t="s">
        <v>49</v>
      </c>
      <c r="B58" s="49">
        <v>4527</v>
      </c>
      <c r="C58" s="49">
        <v>10980</v>
      </c>
      <c r="D58" s="53">
        <v>2.4254473161000001</v>
      </c>
      <c r="E58" s="44">
        <f>B58-[1]Leden!$B58</f>
        <v>182</v>
      </c>
      <c r="F58" s="71">
        <f t="shared" si="0"/>
        <v>4.0203225093881159</v>
      </c>
      <c r="G58" s="70">
        <f>C58-[1]Leden!$C58</f>
        <v>47</v>
      </c>
      <c r="H58" s="71">
        <f t="shared" si="1"/>
        <v>0.42805100182149358</v>
      </c>
      <c r="I58" s="3" t="s">
        <v>103</v>
      </c>
    </row>
    <row r="59" spans="1:9" x14ac:dyDescent="0.25">
      <c r="A59" s="2" t="s">
        <v>50</v>
      </c>
      <c r="B59" s="49">
        <v>578</v>
      </c>
      <c r="C59" s="49">
        <v>1369</v>
      </c>
      <c r="D59" s="53">
        <v>2.3685121106999998</v>
      </c>
      <c r="E59" s="44">
        <f>B59-[1]Leden!$B59</f>
        <v>118</v>
      </c>
      <c r="F59" s="71">
        <f t="shared" si="0"/>
        <v>20.415224913494807</v>
      </c>
      <c r="G59" s="70">
        <f>C59-[1]Leden!$C59</f>
        <v>334</v>
      </c>
      <c r="H59" s="71">
        <f>($G59/$C59)*100</f>
        <v>24.39737034331629</v>
      </c>
      <c r="I59" s="3" t="s">
        <v>104</v>
      </c>
    </row>
    <row r="60" spans="1:9" ht="13" thickBot="1" x14ac:dyDescent="0.3">
      <c r="A60" s="2" t="s">
        <v>51</v>
      </c>
      <c r="B60" s="50">
        <v>288</v>
      </c>
      <c r="C60" s="50">
        <v>546</v>
      </c>
      <c r="D60" s="60">
        <v>1.8958333332999999</v>
      </c>
      <c r="E60" s="44">
        <f>B60-[1]Leden!$B60</f>
        <v>74</v>
      </c>
      <c r="F60" s="71">
        <f t="shared" si="0"/>
        <v>25.694444444444443</v>
      </c>
      <c r="G60" s="70">
        <f>C60-[1]Leden!$C60</f>
        <v>88</v>
      </c>
      <c r="H60" s="71">
        <f t="shared" si="1"/>
        <v>16.117216117216117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I64"/>
  <sheetViews>
    <sheetView topLeftCell="A58" workbookViewId="0">
      <selection activeCell="E64" sqref="E64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128</v>
      </c>
      <c r="C1" s="16" t="s">
        <v>129</v>
      </c>
      <c r="D1" s="17" t="s">
        <v>106</v>
      </c>
      <c r="E1" s="17" t="s">
        <v>183</v>
      </c>
      <c r="F1" s="17" t="s">
        <v>184</v>
      </c>
      <c r="G1" s="17" t="s">
        <v>185</v>
      </c>
      <c r="H1" s="17" t="s">
        <v>186</v>
      </c>
      <c r="I1" s="16" t="s">
        <v>54</v>
      </c>
    </row>
    <row r="2" spans="1:9" ht="13" x14ac:dyDescent="0.3">
      <c r="A2" s="18" t="s">
        <v>116</v>
      </c>
      <c r="B2" s="52">
        <v>447777</v>
      </c>
      <c r="C2" s="52">
        <v>1010115</v>
      </c>
      <c r="D2" s="19">
        <v>2.2558438687</v>
      </c>
      <c r="E2" s="20">
        <f>B2-[1]Únor!$B2</f>
        <v>39940</v>
      </c>
      <c r="F2" s="19">
        <f>($E2/$B2)*100</f>
        <v>8.9196184708013142</v>
      </c>
      <c r="G2" s="21">
        <f>C2-[1]Únor!$C2</f>
        <v>82059</v>
      </c>
      <c r="H2" s="19">
        <f>($G2/$C2)*100</f>
        <v>8.1237284863604646</v>
      </c>
      <c r="I2" s="18" t="s">
        <v>117</v>
      </c>
    </row>
    <row r="3" spans="1:9" ht="13" x14ac:dyDescent="0.3">
      <c r="A3" s="22" t="s">
        <v>0</v>
      </c>
      <c r="B3" s="52">
        <v>80900</v>
      </c>
      <c r="C3" s="52">
        <v>135300</v>
      </c>
      <c r="D3" s="19">
        <v>1.6724351050999999</v>
      </c>
      <c r="E3" s="20">
        <f>B3-[1]Únor!$B3</f>
        <v>6641</v>
      </c>
      <c r="F3" s="19">
        <f t="shared" ref="F3:F60" si="0">($E3/$B3)*100</f>
        <v>8.2088998763906051</v>
      </c>
      <c r="G3" s="21">
        <f>C3-[1]Únor!$C3</f>
        <v>7976</v>
      </c>
      <c r="H3" s="19">
        <f t="shared" ref="H3:H60" si="1">($G3/$C3)*100</f>
        <v>5.8950480413895052</v>
      </c>
      <c r="I3" s="22" t="s">
        <v>55</v>
      </c>
    </row>
    <row r="4" spans="1:9" ht="13" x14ac:dyDescent="0.3">
      <c r="A4" s="22" t="s">
        <v>114</v>
      </c>
      <c r="B4" s="52">
        <v>366877</v>
      </c>
      <c r="C4" s="52">
        <v>874815</v>
      </c>
      <c r="D4" s="19">
        <v>2.3844912599999999</v>
      </c>
      <c r="E4" s="20">
        <f>B4-[1]Únor!$B4</f>
        <v>33299</v>
      </c>
      <c r="F4" s="19">
        <f t="shared" si="0"/>
        <v>9.0763389364828004</v>
      </c>
      <c r="G4" s="21">
        <f>C4-[1]Únor!$C4</f>
        <v>74083</v>
      </c>
      <c r="H4" s="19">
        <f t="shared" si="1"/>
        <v>8.4684190371678589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6795</v>
      </c>
      <c r="C6" s="49">
        <v>16732</v>
      </c>
      <c r="D6" s="53">
        <v>2.4623988227</v>
      </c>
      <c r="E6" s="44">
        <f>B6-[1]Únor!$B6</f>
        <v>369</v>
      </c>
      <c r="F6" s="71">
        <f t="shared" si="0"/>
        <v>5.4304635761589406</v>
      </c>
      <c r="G6" s="70">
        <f>C6-[1]Únor!$C6</f>
        <v>830</v>
      </c>
      <c r="H6" s="71">
        <f t="shared" si="1"/>
        <v>4.9605546258666022</v>
      </c>
      <c r="I6" s="3" t="s">
        <v>52</v>
      </c>
    </row>
    <row r="7" spans="1:9" x14ac:dyDescent="0.25">
      <c r="A7" s="2" t="s">
        <v>3</v>
      </c>
      <c r="B7" s="49">
        <v>1135</v>
      </c>
      <c r="C7" s="49">
        <v>2637</v>
      </c>
      <c r="D7" s="53">
        <v>2.3233480175999999</v>
      </c>
      <c r="E7" s="44">
        <f>B7-[1]Únor!$B7</f>
        <v>115</v>
      </c>
      <c r="F7" s="71">
        <f t="shared" si="0"/>
        <v>10.13215859030837</v>
      </c>
      <c r="G7" s="70">
        <f>C7-[1]Únor!$C7</f>
        <v>270</v>
      </c>
      <c r="H7" s="71">
        <f t="shared" si="1"/>
        <v>10.238907849829351</v>
      </c>
      <c r="I7" s="3" t="s">
        <v>53</v>
      </c>
    </row>
    <row r="8" spans="1:9" x14ac:dyDescent="0.25">
      <c r="A8" s="2" t="s">
        <v>4</v>
      </c>
      <c r="B8" s="49">
        <v>2999</v>
      </c>
      <c r="C8" s="49">
        <v>7838</v>
      </c>
      <c r="D8" s="53">
        <v>2.6135378458999998</v>
      </c>
      <c r="E8" s="44">
        <f>B8-[1]Únor!$B8</f>
        <v>397</v>
      </c>
      <c r="F8" s="71">
        <f t="shared" si="0"/>
        <v>13.237745915305101</v>
      </c>
      <c r="G8" s="70">
        <f>C8-[1]Únor!$C8</f>
        <v>1014</v>
      </c>
      <c r="H8" s="71">
        <f t="shared" si="1"/>
        <v>12.93697371778515</v>
      </c>
      <c r="I8" s="3" t="s">
        <v>57</v>
      </c>
    </row>
    <row r="9" spans="1:9" x14ac:dyDescent="0.25">
      <c r="A9" s="2" t="s">
        <v>5</v>
      </c>
      <c r="B9" s="49">
        <v>371</v>
      </c>
      <c r="C9" s="49">
        <v>788</v>
      </c>
      <c r="D9" s="53">
        <v>2.1239892183000002</v>
      </c>
      <c r="E9" s="44">
        <f>B9-[1]Únor!$B9</f>
        <v>-6</v>
      </c>
      <c r="F9" s="71">
        <f t="shared" si="0"/>
        <v>-1.6172506738544474</v>
      </c>
      <c r="G9" s="70">
        <f>C9-[1]Únor!$C9</f>
        <v>-122</v>
      </c>
      <c r="H9" s="71">
        <f t="shared" si="1"/>
        <v>-15.482233502538071</v>
      </c>
      <c r="I9" s="3" t="s">
        <v>59</v>
      </c>
    </row>
    <row r="10" spans="1:9" x14ac:dyDescent="0.25">
      <c r="A10" s="2" t="s">
        <v>6</v>
      </c>
      <c r="B10" s="49">
        <v>3042</v>
      </c>
      <c r="C10" s="49">
        <v>8089</v>
      </c>
      <c r="D10" s="53">
        <v>2.6591058514000001</v>
      </c>
      <c r="E10" s="44">
        <f>B10-[1]Únor!$B10</f>
        <v>-222</v>
      </c>
      <c r="F10" s="71">
        <f t="shared" si="0"/>
        <v>-7.2978303747534516</v>
      </c>
      <c r="G10" s="70">
        <f>C10-[1]Únor!$C10</f>
        <v>-1076</v>
      </c>
      <c r="H10" s="71">
        <f t="shared" si="1"/>
        <v>-13.302015082210408</v>
      </c>
      <c r="I10" s="3" t="s">
        <v>60</v>
      </c>
    </row>
    <row r="11" spans="1:9" x14ac:dyDescent="0.25">
      <c r="A11" s="2" t="s">
        <v>7</v>
      </c>
      <c r="B11" s="49">
        <v>15680</v>
      </c>
      <c r="C11" s="49">
        <v>39145</v>
      </c>
      <c r="D11" s="53">
        <v>2.4964923469000002</v>
      </c>
      <c r="E11" s="44">
        <f>B11-[1]Únor!$B11</f>
        <v>-2345</v>
      </c>
      <c r="F11" s="71">
        <f t="shared" si="0"/>
        <v>-14.955357142857142</v>
      </c>
      <c r="G11" s="70">
        <f>C11-[1]Únor!$C11</f>
        <v>-8136</v>
      </c>
      <c r="H11" s="71">
        <f t="shared" si="1"/>
        <v>-20.784263635202453</v>
      </c>
      <c r="I11" s="3" t="s">
        <v>61</v>
      </c>
    </row>
    <row r="12" spans="1:9" x14ac:dyDescent="0.25">
      <c r="A12" s="2" t="s">
        <v>8</v>
      </c>
      <c r="B12" s="49">
        <v>1603</v>
      </c>
      <c r="C12" s="49">
        <v>3555</v>
      </c>
      <c r="D12" s="53">
        <v>2.217716781</v>
      </c>
      <c r="E12" s="44">
        <f>B12-[1]Únor!$B12</f>
        <v>95</v>
      </c>
      <c r="F12" s="71">
        <f t="shared" si="0"/>
        <v>5.9263880224578918</v>
      </c>
      <c r="G12" s="70">
        <f>C12-[1]Únor!$C12</f>
        <v>357</v>
      </c>
      <c r="H12" s="71">
        <f t="shared" si="1"/>
        <v>10.042194092827005</v>
      </c>
      <c r="I12" s="3" t="s">
        <v>62</v>
      </c>
    </row>
    <row r="13" spans="1:9" x14ac:dyDescent="0.25">
      <c r="A13" s="2" t="s">
        <v>9</v>
      </c>
      <c r="B13" s="49">
        <v>4011</v>
      </c>
      <c r="C13" s="49">
        <v>10297</v>
      </c>
      <c r="D13" s="53">
        <v>2.5671902269000002</v>
      </c>
      <c r="E13" s="44">
        <f>B13-[1]Únor!$B13</f>
        <v>164</v>
      </c>
      <c r="F13" s="71">
        <f t="shared" si="0"/>
        <v>4.0887559212166549</v>
      </c>
      <c r="G13" s="70">
        <f>C13-[1]Únor!$C13</f>
        <v>194</v>
      </c>
      <c r="H13" s="71">
        <f t="shared" si="1"/>
        <v>1.8840438962804702</v>
      </c>
      <c r="I13" s="3" t="s">
        <v>63</v>
      </c>
    </row>
    <row r="14" spans="1:9" x14ac:dyDescent="0.25">
      <c r="A14" s="2" t="s">
        <v>10</v>
      </c>
      <c r="B14" s="49">
        <v>199</v>
      </c>
      <c r="C14" s="49">
        <v>519</v>
      </c>
      <c r="D14" s="53">
        <v>2.6080402010000001</v>
      </c>
      <c r="E14" s="44">
        <f>B14-[1]Únor!$B14</f>
        <v>13</v>
      </c>
      <c r="F14" s="71">
        <f t="shared" si="0"/>
        <v>6.5326633165829149</v>
      </c>
      <c r="G14" s="70">
        <f>C14-[1]Únor!$C14</f>
        <v>-2</v>
      </c>
      <c r="H14" s="71">
        <f t="shared" si="1"/>
        <v>-0.38535645472061658</v>
      </c>
      <c r="I14" s="3" t="s">
        <v>64</v>
      </c>
    </row>
    <row r="15" spans="1:9" x14ac:dyDescent="0.25">
      <c r="A15" s="2" t="s">
        <v>11</v>
      </c>
      <c r="B15" s="49">
        <v>24198</v>
      </c>
      <c r="C15" s="49">
        <v>66227</v>
      </c>
      <c r="D15" s="53">
        <v>2.7368790809000001</v>
      </c>
      <c r="E15" s="44">
        <f>B15-[1]Únor!$B15</f>
        <v>2873</v>
      </c>
      <c r="F15" s="71">
        <f t="shared" si="0"/>
        <v>11.872882056368294</v>
      </c>
      <c r="G15" s="70">
        <f>C15-[1]Únor!$C15</f>
        <v>8381</v>
      </c>
      <c r="H15" s="71">
        <f t="shared" si="1"/>
        <v>12.654959457623024</v>
      </c>
      <c r="I15" s="3" t="s">
        <v>65</v>
      </c>
    </row>
    <row r="16" spans="1:9" x14ac:dyDescent="0.25">
      <c r="A16" s="2" t="s">
        <v>13</v>
      </c>
      <c r="B16" s="49">
        <v>292</v>
      </c>
      <c r="C16" s="49">
        <v>773</v>
      </c>
      <c r="D16" s="53">
        <v>2.6472602740000002</v>
      </c>
      <c r="E16" s="44">
        <f>B16-[1]Únor!$B16</f>
        <v>49</v>
      </c>
      <c r="F16" s="71">
        <f t="shared" si="0"/>
        <v>16.780821917808218</v>
      </c>
      <c r="G16" s="70">
        <f>C16-[1]Únor!$C16</f>
        <v>83</v>
      </c>
      <c r="H16" s="71">
        <f t="shared" si="1"/>
        <v>10.737386804657181</v>
      </c>
      <c r="I16" s="3" t="s">
        <v>67</v>
      </c>
    </row>
    <row r="17" spans="1:9" x14ac:dyDescent="0.25">
      <c r="A17" s="2" t="s">
        <v>14</v>
      </c>
      <c r="B17" s="49">
        <v>838</v>
      </c>
      <c r="C17" s="49">
        <v>1803</v>
      </c>
      <c r="D17" s="53">
        <v>2.1515513126000001</v>
      </c>
      <c r="E17" s="44">
        <f>B17-[1]Únor!$B17</f>
        <v>91</v>
      </c>
      <c r="F17" s="71">
        <f t="shared" si="0"/>
        <v>10.859188544152746</v>
      </c>
      <c r="G17" s="70">
        <f>C17-[1]Únor!$C17</f>
        <v>270</v>
      </c>
      <c r="H17" s="71">
        <f t="shared" si="1"/>
        <v>14.975041597337771</v>
      </c>
      <c r="I17" s="3" t="s">
        <v>68</v>
      </c>
    </row>
    <row r="18" spans="1:9" x14ac:dyDescent="0.25">
      <c r="A18" s="2" t="s">
        <v>15</v>
      </c>
      <c r="B18" s="49">
        <v>593</v>
      </c>
      <c r="C18" s="49">
        <v>1580</v>
      </c>
      <c r="D18" s="53">
        <v>2.6644182125000002</v>
      </c>
      <c r="E18" s="44">
        <f>B18-[1]Únor!$B18</f>
        <v>116</v>
      </c>
      <c r="F18" s="71">
        <f t="shared" si="0"/>
        <v>19.561551433389546</v>
      </c>
      <c r="G18" s="70">
        <f>C18-[1]Únor!$C18</f>
        <v>611</v>
      </c>
      <c r="H18" s="71">
        <f t="shared" si="1"/>
        <v>38.670886075949369</v>
      </c>
      <c r="I18" s="3" t="s">
        <v>69</v>
      </c>
    </row>
    <row r="19" spans="1:9" x14ac:dyDescent="0.25">
      <c r="A19" s="2" t="s">
        <v>16</v>
      </c>
      <c r="B19" s="49">
        <v>264</v>
      </c>
      <c r="C19" s="49">
        <v>620</v>
      </c>
      <c r="D19" s="53">
        <v>2.3484848485000001</v>
      </c>
      <c r="E19" s="44">
        <f>B19-[1]Únor!$B19</f>
        <v>101</v>
      </c>
      <c r="F19" s="71">
        <f t="shared" si="0"/>
        <v>38.257575757575758</v>
      </c>
      <c r="G19" s="70">
        <f>C19-[1]Únor!$C19</f>
        <v>296</v>
      </c>
      <c r="H19" s="71">
        <f t="shared" si="1"/>
        <v>47.741935483870968</v>
      </c>
      <c r="I19" s="3" t="s">
        <v>70</v>
      </c>
    </row>
    <row r="20" spans="1:9" x14ac:dyDescent="0.25">
      <c r="A20" s="2" t="s">
        <v>17</v>
      </c>
      <c r="B20" s="49">
        <v>20</v>
      </c>
      <c r="C20" s="49">
        <v>40</v>
      </c>
      <c r="D20" s="53">
        <v>2</v>
      </c>
      <c r="E20" s="44">
        <f>B20-[1]Únor!$B20</f>
        <v>-5</v>
      </c>
      <c r="F20" s="71">
        <f t="shared" si="0"/>
        <v>-25</v>
      </c>
      <c r="G20" s="70">
        <f>C20-[1]Únor!$C20</f>
        <v>-6</v>
      </c>
      <c r="H20" s="71">
        <f t="shared" si="1"/>
        <v>-15</v>
      </c>
      <c r="I20" s="3" t="s">
        <v>71</v>
      </c>
    </row>
    <row r="21" spans="1:9" x14ac:dyDescent="0.25">
      <c r="A21" s="2" t="s">
        <v>18</v>
      </c>
      <c r="B21" s="49">
        <v>5302</v>
      </c>
      <c r="C21" s="49">
        <v>10772</v>
      </c>
      <c r="D21" s="53">
        <v>2.0316861562000001</v>
      </c>
      <c r="E21" s="44">
        <f>B21-[1]Únor!$B21</f>
        <v>587</v>
      </c>
      <c r="F21" s="71">
        <f t="shared" si="0"/>
        <v>11.071293851376838</v>
      </c>
      <c r="G21" s="70">
        <f>C21-[1]Únor!$C21</f>
        <v>1466</v>
      </c>
      <c r="H21" s="71">
        <f t="shared" si="1"/>
        <v>13.609357593761603</v>
      </c>
      <c r="I21" s="3" t="s">
        <v>72</v>
      </c>
    </row>
    <row r="22" spans="1:9" x14ac:dyDescent="0.25">
      <c r="A22" s="2" t="s">
        <v>19</v>
      </c>
      <c r="B22" s="49">
        <v>88</v>
      </c>
      <c r="C22" s="49">
        <v>313</v>
      </c>
      <c r="D22" s="53">
        <v>3.5568181818000002</v>
      </c>
      <c r="E22" s="44">
        <f>B22-[1]Únor!$B22</f>
        <v>-76</v>
      </c>
      <c r="F22" s="71">
        <f t="shared" si="0"/>
        <v>-86.36363636363636</v>
      </c>
      <c r="G22" s="70">
        <f>C22-[1]Únor!$C22</f>
        <v>-55</v>
      </c>
      <c r="H22" s="71">
        <f t="shared" si="1"/>
        <v>-17.571884984025559</v>
      </c>
      <c r="I22" s="3" t="s">
        <v>19</v>
      </c>
    </row>
    <row r="23" spans="1:9" x14ac:dyDescent="0.25">
      <c r="A23" s="2" t="s">
        <v>20</v>
      </c>
      <c r="B23" s="49">
        <v>45217</v>
      </c>
      <c r="C23" s="49">
        <v>99314</v>
      </c>
      <c r="D23" s="53">
        <v>2.1963863148999998</v>
      </c>
      <c r="E23" s="44">
        <f>B23-[1]Únor!$B23</f>
        <v>3491</v>
      </c>
      <c r="F23" s="71">
        <f t="shared" si="0"/>
        <v>7.7205475816617648</v>
      </c>
      <c r="G23" s="70">
        <f>C23-[1]Únor!$C23</f>
        <v>9043</v>
      </c>
      <c r="H23" s="71">
        <f t="shared" si="1"/>
        <v>9.105463479469158</v>
      </c>
      <c r="I23" s="3" t="s">
        <v>73</v>
      </c>
    </row>
    <row r="24" spans="1:9" x14ac:dyDescent="0.25">
      <c r="A24" s="2" t="s">
        <v>21</v>
      </c>
      <c r="B24" s="49">
        <v>9386</v>
      </c>
      <c r="C24" s="49">
        <v>22242</v>
      </c>
      <c r="D24" s="53">
        <v>2.3696995525000002</v>
      </c>
      <c r="E24" s="44">
        <f>B24-[1]Únor!$B24</f>
        <v>1693</v>
      </c>
      <c r="F24" s="71">
        <f t="shared" si="0"/>
        <v>18.037502663541442</v>
      </c>
      <c r="G24" s="70">
        <f>C24-[1]Únor!$C24</f>
        <v>4931</v>
      </c>
      <c r="H24" s="71">
        <f t="shared" si="1"/>
        <v>22.169768905673951</v>
      </c>
      <c r="I24" s="3" t="s">
        <v>83</v>
      </c>
    </row>
    <row r="25" spans="1:9" x14ac:dyDescent="0.25">
      <c r="A25" s="2" t="s">
        <v>22</v>
      </c>
      <c r="B25" s="49">
        <v>3549</v>
      </c>
      <c r="C25" s="49">
        <v>9175</v>
      </c>
      <c r="D25" s="53">
        <v>2.5852352774999998</v>
      </c>
      <c r="E25" s="44">
        <f>B25-[1]Únor!$B25</f>
        <v>1484</v>
      </c>
      <c r="F25" s="71">
        <f t="shared" si="0"/>
        <v>41.814595660749511</v>
      </c>
      <c r="G25" s="70">
        <f>C25-[1]Únor!$C25</f>
        <v>3897</v>
      </c>
      <c r="H25" s="71">
        <f t="shared" si="1"/>
        <v>42.474114441416894</v>
      </c>
      <c r="I25" s="3" t="s">
        <v>74</v>
      </c>
    </row>
    <row r="26" spans="1:9" x14ac:dyDescent="0.25">
      <c r="A26" s="2" t="s">
        <v>23</v>
      </c>
      <c r="B26" s="49">
        <v>12346</v>
      </c>
      <c r="C26" s="49">
        <v>24779</v>
      </c>
      <c r="D26" s="53">
        <v>2.0070468168</v>
      </c>
      <c r="E26" s="44">
        <f>B26-[1]Únor!$B26</f>
        <v>-75</v>
      </c>
      <c r="F26" s="71">
        <f t="shared" si="0"/>
        <v>-0.60748420541065928</v>
      </c>
      <c r="G26" s="70">
        <f>C26-[1]Únor!$C26</f>
        <v>-363</v>
      </c>
      <c r="H26" s="71">
        <f t="shared" si="1"/>
        <v>-1.4649501594091772</v>
      </c>
      <c r="I26" s="3" t="s">
        <v>75</v>
      </c>
    </row>
    <row r="27" spans="1:9" x14ac:dyDescent="0.25">
      <c r="A27" s="2" t="s">
        <v>24</v>
      </c>
      <c r="B27" s="49">
        <v>2218</v>
      </c>
      <c r="C27" s="49">
        <v>6219</v>
      </c>
      <c r="D27" s="53">
        <v>2.8038773670000001</v>
      </c>
      <c r="E27" s="44">
        <f>B27-[1]Únor!$B27</f>
        <v>147</v>
      </c>
      <c r="F27" s="71">
        <f t="shared" si="0"/>
        <v>6.6275924256086567</v>
      </c>
      <c r="G27" s="70">
        <f>C27-[1]Únor!$C27</f>
        <v>756</v>
      </c>
      <c r="H27" s="71">
        <f t="shared" si="1"/>
        <v>12.156295224312592</v>
      </c>
      <c r="I27" s="3" t="s">
        <v>76</v>
      </c>
    </row>
    <row r="28" spans="1:9" x14ac:dyDescent="0.25">
      <c r="A28" s="2" t="s">
        <v>25</v>
      </c>
      <c r="B28" s="49">
        <v>8143</v>
      </c>
      <c r="C28" s="49">
        <v>16020</v>
      </c>
      <c r="D28" s="53">
        <v>1.9673339063999999</v>
      </c>
      <c r="E28" s="44">
        <f>B28-[1]Únor!$B28</f>
        <v>1104</v>
      </c>
      <c r="F28" s="71">
        <f t="shared" si="0"/>
        <v>13.557656883212577</v>
      </c>
      <c r="G28" s="70">
        <f>C28-[1]Únor!$C28</f>
        <v>2427</v>
      </c>
      <c r="H28" s="71">
        <f t="shared" si="1"/>
        <v>15.149812734082396</v>
      </c>
      <c r="I28" s="3" t="s">
        <v>77</v>
      </c>
    </row>
    <row r="29" spans="1:9" x14ac:dyDescent="0.25">
      <c r="A29" s="2" t="s">
        <v>26</v>
      </c>
      <c r="B29" s="49">
        <v>3646</v>
      </c>
      <c r="C29" s="49">
        <v>8206</v>
      </c>
      <c r="D29" s="53">
        <v>2.2506856828999999</v>
      </c>
      <c r="E29" s="44">
        <f>B29-[1]Únor!$B29</f>
        <v>960</v>
      </c>
      <c r="F29" s="71">
        <f t="shared" si="0"/>
        <v>26.330224904004389</v>
      </c>
      <c r="G29" s="70">
        <f>C29-[1]Únor!$C29</f>
        <v>2113</v>
      </c>
      <c r="H29" s="71">
        <f t="shared" si="1"/>
        <v>25.749451620765296</v>
      </c>
      <c r="I29" s="3" t="s">
        <v>78</v>
      </c>
    </row>
    <row r="30" spans="1:9" x14ac:dyDescent="0.25">
      <c r="A30" s="2" t="s">
        <v>27</v>
      </c>
      <c r="B30" s="49">
        <v>23906</v>
      </c>
      <c r="C30" s="49">
        <v>88848</v>
      </c>
      <c r="D30" s="53">
        <v>3.716556513</v>
      </c>
      <c r="E30" s="44">
        <f>B30-[1]Únor!$B30</f>
        <v>1475</v>
      </c>
      <c r="F30" s="71">
        <f t="shared" si="0"/>
        <v>6.169999163389944</v>
      </c>
      <c r="G30" s="70">
        <f>C30-[1]Únor!$C30</f>
        <v>5953</v>
      </c>
      <c r="H30" s="71">
        <f t="shared" si="1"/>
        <v>6.7002070952638215</v>
      </c>
      <c r="I30" s="3" t="s">
        <v>79</v>
      </c>
    </row>
    <row r="31" spans="1:9" x14ac:dyDescent="0.25">
      <c r="A31" s="2" t="s">
        <v>28</v>
      </c>
      <c r="B31" s="49">
        <v>3780</v>
      </c>
      <c r="C31" s="49">
        <v>10881</v>
      </c>
      <c r="D31" s="53">
        <v>2.8785714285999999</v>
      </c>
      <c r="E31" s="44">
        <f>B31-[1]Únor!$B31</f>
        <v>1341</v>
      </c>
      <c r="F31" s="71">
        <f t="shared" si="0"/>
        <v>35.476190476190474</v>
      </c>
      <c r="G31" s="70">
        <f>C31-[1]Únor!$C31</f>
        <v>3855</v>
      </c>
      <c r="H31" s="71">
        <f t="shared" si="1"/>
        <v>35.428728977116073</v>
      </c>
      <c r="I31" s="3" t="s">
        <v>80</v>
      </c>
    </row>
    <row r="32" spans="1:9" x14ac:dyDescent="0.25">
      <c r="A32" s="2" t="s">
        <v>29</v>
      </c>
      <c r="B32" s="49">
        <v>19976</v>
      </c>
      <c r="C32" s="49">
        <v>36101</v>
      </c>
      <c r="D32" s="53">
        <v>1.8072186624</v>
      </c>
      <c r="E32" s="44">
        <f>B32-[1]Únor!$B32</f>
        <v>1452</v>
      </c>
      <c r="F32" s="71">
        <f t="shared" si="0"/>
        <v>7.2687224669603516</v>
      </c>
      <c r="G32" s="70">
        <f>C32-[1]Únor!$C32</f>
        <v>1334</v>
      </c>
      <c r="H32" s="71">
        <f t="shared" si="1"/>
        <v>3.6951884989335477</v>
      </c>
      <c r="I32" s="3" t="s">
        <v>81</v>
      </c>
    </row>
    <row r="33" spans="1:9" x14ac:dyDescent="0.25">
      <c r="A33" s="2" t="s">
        <v>30</v>
      </c>
      <c r="B33" s="49">
        <v>800</v>
      </c>
      <c r="C33" s="49">
        <v>1635</v>
      </c>
      <c r="D33" s="53">
        <v>2.0437500000000002</v>
      </c>
      <c r="E33" s="44">
        <f>B33-[1]Únor!$B33</f>
        <v>75</v>
      </c>
      <c r="F33" s="71">
        <f t="shared" si="0"/>
        <v>9.375</v>
      </c>
      <c r="G33" s="70">
        <f>C33-[1]Únor!$C33</f>
        <v>164</v>
      </c>
      <c r="H33" s="71">
        <f t="shared" si="1"/>
        <v>10.030581039755351</v>
      </c>
      <c r="I33" s="3" t="s">
        <v>82</v>
      </c>
    </row>
    <row r="34" spans="1:9" x14ac:dyDescent="0.25">
      <c r="A34" s="4" t="s">
        <v>31</v>
      </c>
      <c r="B34" s="49">
        <v>33932</v>
      </c>
      <c r="C34" s="49">
        <v>87147</v>
      </c>
      <c r="D34" s="53">
        <v>2.5682836260999999</v>
      </c>
      <c r="E34" s="44">
        <f>B34-[1]Únor!$B34</f>
        <v>2823</v>
      </c>
      <c r="F34" s="71">
        <f t="shared" si="0"/>
        <v>8.3195803371448775</v>
      </c>
      <c r="G34" s="70">
        <f>C34-[1]Únor!$C34</f>
        <v>7402</v>
      </c>
      <c r="H34" s="71">
        <f t="shared" si="1"/>
        <v>8.4936945620618047</v>
      </c>
      <c r="I34" s="3" t="s">
        <v>84</v>
      </c>
    </row>
    <row r="35" spans="1:9" x14ac:dyDescent="0.25">
      <c r="A35" s="2" t="s">
        <v>12</v>
      </c>
      <c r="B35" s="49">
        <v>1971</v>
      </c>
      <c r="C35" s="49">
        <v>5561</v>
      </c>
      <c r="D35" s="53">
        <v>2.8214104514999998</v>
      </c>
      <c r="E35" s="44">
        <f>B35-[1]Únor!$B35</f>
        <v>-337</v>
      </c>
      <c r="F35" s="71">
        <f t="shared" si="0"/>
        <v>-17.097919837645865</v>
      </c>
      <c r="G35" s="70">
        <f>C35-[1]Únor!$C35</f>
        <v>-907</v>
      </c>
      <c r="H35" s="71">
        <f t="shared" si="1"/>
        <v>-16.310016184139542</v>
      </c>
      <c r="I35" s="3" t="s">
        <v>66</v>
      </c>
    </row>
    <row r="36" spans="1:9" x14ac:dyDescent="0.25">
      <c r="A36" s="2" t="s">
        <v>32</v>
      </c>
      <c r="B36" s="49">
        <v>11452</v>
      </c>
      <c r="C36" s="49">
        <v>29659</v>
      </c>
      <c r="D36" s="53">
        <v>2.5898533007000002</v>
      </c>
      <c r="E36" s="44">
        <f>B36-[1]Únor!$B36</f>
        <v>3390</v>
      </c>
      <c r="F36" s="71">
        <f t="shared" si="0"/>
        <v>29.601816276632903</v>
      </c>
      <c r="G36" s="70">
        <f>C36-[1]Únor!$C36</f>
        <v>8610</v>
      </c>
      <c r="H36" s="71">
        <f t="shared" si="1"/>
        <v>29.029974038234602</v>
      </c>
      <c r="I36" s="3" t="s">
        <v>85</v>
      </c>
    </row>
    <row r="37" spans="1:9" x14ac:dyDescent="0.25">
      <c r="A37" s="2" t="s">
        <v>33</v>
      </c>
      <c r="B37" s="49">
        <v>4034</v>
      </c>
      <c r="C37" s="49">
        <v>10099</v>
      </c>
      <c r="D37" s="53">
        <v>2.5034705007000002</v>
      </c>
      <c r="E37" s="44">
        <f>B37-[1]Únor!$B37</f>
        <v>139</v>
      </c>
      <c r="F37" s="71">
        <f t="shared" si="0"/>
        <v>3.4457114526524544</v>
      </c>
      <c r="G37" s="70">
        <f>C37-[1]Únor!$C37</f>
        <v>463</v>
      </c>
      <c r="H37" s="71">
        <f t="shared" si="1"/>
        <v>4.5846123378552335</v>
      </c>
      <c r="I37" s="3" t="s">
        <v>86</v>
      </c>
    </row>
    <row r="38" spans="1:9" x14ac:dyDescent="0.25">
      <c r="A38" s="2" t="s">
        <v>34</v>
      </c>
      <c r="B38" s="49">
        <v>4194</v>
      </c>
      <c r="C38" s="49">
        <v>9560</v>
      </c>
      <c r="D38" s="53">
        <v>2.2794468287999998</v>
      </c>
      <c r="E38" s="44">
        <f>B38-[1]Únor!$B38</f>
        <v>586</v>
      </c>
      <c r="F38" s="71">
        <f t="shared" si="0"/>
        <v>13.972341440152599</v>
      </c>
      <c r="G38" s="70">
        <f>C38-[1]Únor!$C38</f>
        <v>1340</v>
      </c>
      <c r="H38" s="71">
        <f t="shared" si="1"/>
        <v>14.01673640167364</v>
      </c>
      <c r="I38" s="3" t="s">
        <v>87</v>
      </c>
    </row>
    <row r="39" spans="1:9" x14ac:dyDescent="0.25">
      <c r="A39" s="2" t="s">
        <v>35</v>
      </c>
      <c r="B39" s="49">
        <v>4901</v>
      </c>
      <c r="C39" s="49">
        <v>14488</v>
      </c>
      <c r="D39" s="53">
        <v>2.9561314018</v>
      </c>
      <c r="E39" s="44">
        <f>B39-[1]Únor!$B39</f>
        <v>648</v>
      </c>
      <c r="F39" s="71">
        <f t="shared" si="0"/>
        <v>13.221791471128341</v>
      </c>
      <c r="G39" s="70">
        <f>C39-[1]Únor!$C39</f>
        <v>1643</v>
      </c>
      <c r="H39" s="71">
        <f t="shared" si="1"/>
        <v>11.340419657647709</v>
      </c>
      <c r="I39" s="3" t="s">
        <v>88</v>
      </c>
    </row>
    <row r="40" spans="1:9" x14ac:dyDescent="0.25">
      <c r="A40" s="2" t="s">
        <v>36</v>
      </c>
      <c r="B40" s="49">
        <v>5445</v>
      </c>
      <c r="C40" s="49">
        <v>11296</v>
      </c>
      <c r="D40" s="53">
        <v>2.0745638199999998</v>
      </c>
      <c r="E40" s="44">
        <f>B40-[1]Únor!$B40</f>
        <v>1193</v>
      </c>
      <c r="F40" s="71">
        <f t="shared" si="0"/>
        <v>21.910009182736456</v>
      </c>
      <c r="G40" s="70">
        <f>C40-[1]Únor!$C40</f>
        <v>651</v>
      </c>
      <c r="H40" s="71">
        <f t="shared" si="1"/>
        <v>5.7631019830028327</v>
      </c>
      <c r="I40" s="3" t="s">
        <v>89</v>
      </c>
    </row>
    <row r="41" spans="1:9" x14ac:dyDescent="0.25">
      <c r="A41" s="2" t="s">
        <v>37</v>
      </c>
      <c r="B41" s="49">
        <v>4642</v>
      </c>
      <c r="C41" s="49">
        <v>10424</v>
      </c>
      <c r="D41" s="53">
        <v>2.2455838000999999</v>
      </c>
      <c r="E41" s="44">
        <f>B41-[1]Únor!$B41</f>
        <v>15</v>
      </c>
      <c r="F41" s="71">
        <f t="shared" si="0"/>
        <v>0.32313657906074972</v>
      </c>
      <c r="G41" s="70">
        <f>C41-[1]Únor!$C41</f>
        <v>-92</v>
      </c>
      <c r="H41" s="71">
        <f t="shared" si="1"/>
        <v>-0.88257866462010737</v>
      </c>
      <c r="I41" s="3" t="s">
        <v>90</v>
      </c>
    </row>
    <row r="42" spans="1:9" x14ac:dyDescent="0.25">
      <c r="A42" s="2" t="s">
        <v>38</v>
      </c>
      <c r="B42" s="49">
        <v>1806</v>
      </c>
      <c r="C42" s="49">
        <v>4176</v>
      </c>
      <c r="D42" s="53">
        <v>2.3122923588000002</v>
      </c>
      <c r="E42" s="44">
        <f>B42-[1]Únor!$B42</f>
        <v>-88</v>
      </c>
      <c r="F42" s="71">
        <f t="shared" si="0"/>
        <v>-4.8726467331118499</v>
      </c>
      <c r="G42" s="70">
        <f>C42-[1]Únor!$C42</f>
        <v>69</v>
      </c>
      <c r="H42" s="71">
        <f t="shared" si="1"/>
        <v>1.6522988505747127</v>
      </c>
      <c r="I42" s="3" t="s">
        <v>91</v>
      </c>
    </row>
    <row r="43" spans="1:9" x14ac:dyDescent="0.25">
      <c r="A43" s="2" t="s">
        <v>39</v>
      </c>
      <c r="B43" s="49">
        <v>12977</v>
      </c>
      <c r="C43" s="49">
        <v>29706</v>
      </c>
      <c r="D43" s="53">
        <v>2.2891269168999999</v>
      </c>
      <c r="E43" s="44">
        <f>B43-[1]Únor!$B43</f>
        <v>-1123</v>
      </c>
      <c r="F43" s="71">
        <f t="shared" si="0"/>
        <v>-8.6537720582569158</v>
      </c>
      <c r="G43" s="70">
        <f>C43-[1]Únor!$C43</f>
        <v>-2126</v>
      </c>
      <c r="H43" s="71">
        <f t="shared" si="1"/>
        <v>-7.1568033393927157</v>
      </c>
      <c r="I43" s="3" t="s">
        <v>39</v>
      </c>
    </row>
    <row r="44" spans="1:9" x14ac:dyDescent="0.25">
      <c r="A44" s="2" t="s">
        <v>40</v>
      </c>
      <c r="B44" s="49">
        <v>2786</v>
      </c>
      <c r="C44" s="49">
        <v>7162</v>
      </c>
      <c r="D44" s="53">
        <v>2.5707106962999999</v>
      </c>
      <c r="E44" s="44">
        <f>B44-[1]Únor!$B44</f>
        <v>200</v>
      </c>
      <c r="F44" s="71">
        <f t="shared" si="0"/>
        <v>7.1787508973438623</v>
      </c>
      <c r="G44" s="70">
        <f>C44-[1]Únor!$C44</f>
        <v>85</v>
      </c>
      <c r="H44" s="71">
        <f t="shared" si="1"/>
        <v>1.1868193242111142</v>
      </c>
      <c r="I44" s="3" t="s">
        <v>92</v>
      </c>
    </row>
    <row r="45" spans="1:9" x14ac:dyDescent="0.25">
      <c r="A45" s="2" t="s">
        <v>41</v>
      </c>
      <c r="B45" s="49">
        <v>1410</v>
      </c>
      <c r="C45" s="49">
        <v>2839</v>
      </c>
      <c r="D45" s="53">
        <v>2.0134751773000001</v>
      </c>
      <c r="E45" s="44">
        <f>B45-[1]Únor!$B45</f>
        <v>301</v>
      </c>
      <c r="F45" s="71">
        <f t="shared" si="0"/>
        <v>21.347517730496453</v>
      </c>
      <c r="G45" s="70">
        <f>C45-[1]Únor!$C45</f>
        <v>587</v>
      </c>
      <c r="H45" s="71">
        <f t="shared" si="1"/>
        <v>20.676294469883764</v>
      </c>
      <c r="I45" s="3" t="s">
        <v>93</v>
      </c>
    </row>
    <row r="46" spans="1:9" x14ac:dyDescent="0.25">
      <c r="A46" s="2" t="s">
        <v>42</v>
      </c>
      <c r="B46" s="49">
        <v>4830</v>
      </c>
      <c r="C46" s="49">
        <v>11106</v>
      </c>
      <c r="D46" s="53">
        <v>2.2993788820000001</v>
      </c>
      <c r="E46" s="44">
        <f>B46-[1]Únor!$B46</f>
        <v>1166</v>
      </c>
      <c r="F46" s="71">
        <f t="shared" si="0"/>
        <v>24.140786749482402</v>
      </c>
      <c r="G46" s="70">
        <f>C46-[1]Únor!$C46</f>
        <v>2230</v>
      </c>
      <c r="H46" s="71">
        <f t="shared" si="1"/>
        <v>20.079236448766434</v>
      </c>
      <c r="I46" s="3" t="s">
        <v>94</v>
      </c>
    </row>
    <row r="47" spans="1:9" x14ac:dyDescent="0.25">
      <c r="A47" s="2" t="s">
        <v>43</v>
      </c>
      <c r="B47" s="49">
        <v>19178</v>
      </c>
      <c r="C47" s="49">
        <v>33763</v>
      </c>
      <c r="D47" s="53">
        <v>1.7605068307</v>
      </c>
      <c r="E47" s="44">
        <f>B47-[1]Únor!$B47</f>
        <v>7001</v>
      </c>
      <c r="F47" s="71">
        <f t="shared" si="0"/>
        <v>36.50537073730316</v>
      </c>
      <c r="G47" s="70">
        <f>C47-[1]Únor!$C47</f>
        <v>12232</v>
      </c>
      <c r="H47" s="71">
        <f t="shared" si="1"/>
        <v>36.229008085774367</v>
      </c>
      <c r="I47" s="3" t="s">
        <v>95</v>
      </c>
    </row>
    <row r="48" spans="1:9" x14ac:dyDescent="0.25">
      <c r="A48" s="2" t="s">
        <v>58</v>
      </c>
      <c r="B48" s="49">
        <v>2805</v>
      </c>
      <c r="C48" s="49">
        <v>6829</v>
      </c>
      <c r="D48" s="53">
        <v>2.4345811051999999</v>
      </c>
      <c r="E48" s="44">
        <f>B48-[1]Únor!$B48</f>
        <v>341</v>
      </c>
      <c r="F48" s="71">
        <f t="shared" si="0"/>
        <v>12.156862745098039</v>
      </c>
      <c r="G48" s="70">
        <f>C48-[1]Únor!$C48</f>
        <v>1678</v>
      </c>
      <c r="H48" s="71">
        <f t="shared" si="1"/>
        <v>24.571679601698637</v>
      </c>
      <c r="I48" s="3" t="s">
        <v>96</v>
      </c>
    </row>
    <row r="49" spans="1:9" x14ac:dyDescent="0.25">
      <c r="A49" s="2" t="s">
        <v>44</v>
      </c>
      <c r="B49" s="49">
        <v>7155</v>
      </c>
      <c r="C49" s="49">
        <v>21785</v>
      </c>
      <c r="D49" s="53">
        <v>3.0447239693000001</v>
      </c>
      <c r="E49" s="44">
        <f>B49-[1]Únor!$B49</f>
        <v>-283</v>
      </c>
      <c r="F49" s="71">
        <f t="shared" si="0"/>
        <v>-3.9552760307477284</v>
      </c>
      <c r="G49" s="70">
        <f>C49-[1]Únor!$C49</f>
        <v>-332</v>
      </c>
      <c r="H49" s="71">
        <f t="shared" si="1"/>
        <v>-1.5239843929309156</v>
      </c>
      <c r="I49" s="3" t="s">
        <v>97</v>
      </c>
    </row>
    <row r="50" spans="1:9" x14ac:dyDescent="0.25">
      <c r="A50" s="2" t="s">
        <v>45</v>
      </c>
      <c r="B50" s="49">
        <v>6584</v>
      </c>
      <c r="C50" s="49">
        <v>13206</v>
      </c>
      <c r="D50" s="53">
        <v>2.0057715674000001</v>
      </c>
      <c r="E50" s="44">
        <f>B50-[1]Únor!$B50</f>
        <v>1027</v>
      </c>
      <c r="F50" s="71">
        <f t="shared" si="0"/>
        <v>15.598420413122721</v>
      </c>
      <c r="G50" s="70">
        <f>C50-[1]Únor!$C50</f>
        <v>2320</v>
      </c>
      <c r="H50" s="71">
        <f t="shared" si="1"/>
        <v>17.567772224746328</v>
      </c>
      <c r="I50" s="3" t="s">
        <v>98</v>
      </c>
    </row>
    <row r="51" spans="1:9" x14ac:dyDescent="0.25">
      <c r="A51" s="2" t="s">
        <v>46</v>
      </c>
      <c r="B51" s="49">
        <v>17327</v>
      </c>
      <c r="C51" s="49">
        <v>28561</v>
      </c>
      <c r="D51" s="53">
        <v>1.6483522826000001</v>
      </c>
      <c r="E51" s="44">
        <f>B51-[1]Únor!$B51</f>
        <v>-316</v>
      </c>
      <c r="F51" s="71">
        <f t="shared" si="0"/>
        <v>-1.8237432908177988</v>
      </c>
      <c r="G51" s="70">
        <f>C51-[1]Únor!$C51</f>
        <v>-1570</v>
      </c>
      <c r="H51" s="71">
        <f t="shared" si="1"/>
        <v>-5.4970064073386791</v>
      </c>
      <c r="I51" s="3" t="s">
        <v>99</v>
      </c>
    </row>
    <row r="52" spans="1:9" x14ac:dyDescent="0.25">
      <c r="A52" s="6" t="s">
        <v>107</v>
      </c>
      <c r="B52" s="49">
        <v>3892</v>
      </c>
      <c r="C52" s="49">
        <v>8504</v>
      </c>
      <c r="D52" s="53">
        <v>2.1849948612999999</v>
      </c>
      <c r="E52" s="44">
        <f>B52-[1]Únor!$B52</f>
        <v>163</v>
      </c>
      <c r="F52" s="71">
        <f t="shared" si="0"/>
        <v>4.1880781089414185</v>
      </c>
      <c r="G52" s="70">
        <f>C52-[1]Únor!$C52</f>
        <v>36</v>
      </c>
      <c r="H52" s="71">
        <f t="shared" si="1"/>
        <v>0.42333019755409218</v>
      </c>
      <c r="I52" s="3" t="s">
        <v>107</v>
      </c>
    </row>
    <row r="53" spans="1:9" x14ac:dyDescent="0.25">
      <c r="A53" s="6" t="s">
        <v>108</v>
      </c>
      <c r="B53" s="49">
        <v>367</v>
      </c>
      <c r="C53" s="49">
        <v>782</v>
      </c>
      <c r="D53" s="53">
        <v>2.1307901907</v>
      </c>
      <c r="E53" s="44">
        <f>B53-[1]Únor!$B53</f>
        <v>51</v>
      </c>
      <c r="F53" s="71">
        <f t="shared" si="0"/>
        <v>13.896457765667575</v>
      </c>
      <c r="G53" s="70">
        <f>C53-[1]Únor!$C53</f>
        <v>-66</v>
      </c>
      <c r="H53" s="71">
        <f t="shared" si="1"/>
        <v>-8.4398976982097178</v>
      </c>
      <c r="I53" s="3" t="s">
        <v>109</v>
      </c>
    </row>
    <row r="54" spans="1:9" x14ac:dyDescent="0.25">
      <c r="A54" s="3" t="s">
        <v>110</v>
      </c>
      <c r="B54" s="49">
        <v>533</v>
      </c>
      <c r="C54" s="49">
        <v>1229</v>
      </c>
      <c r="D54" s="53">
        <v>2.3058161351000002</v>
      </c>
      <c r="E54" s="44">
        <f>B54-[1]Únor!$B54</f>
        <v>-1</v>
      </c>
      <c r="F54" s="71">
        <f t="shared" si="0"/>
        <v>-0.18761726078799248</v>
      </c>
      <c r="G54" s="70">
        <f>C54-[1]Únor!$C54</f>
        <v>-2</v>
      </c>
      <c r="H54" s="71">
        <f t="shared" si="1"/>
        <v>-0.16273393002441008</v>
      </c>
      <c r="I54" s="3" t="s">
        <v>111</v>
      </c>
    </row>
    <row r="55" spans="1:9" x14ac:dyDescent="0.25">
      <c r="A55" s="7" t="s">
        <v>113</v>
      </c>
      <c r="B55" s="49">
        <v>9470</v>
      </c>
      <c r="C55" s="49">
        <v>20744</v>
      </c>
      <c r="D55" s="53">
        <v>2.1904963040999998</v>
      </c>
      <c r="E55" s="44">
        <f>B55-[1]Únor!$B55</f>
        <v>1334</v>
      </c>
      <c r="F55" s="71">
        <f t="shared" si="0"/>
        <v>14.086589229144666</v>
      </c>
      <c r="G55" s="70">
        <f>C55-[1]Únor!$C55</f>
        <v>2285</v>
      </c>
      <c r="H55" s="71">
        <f t="shared" si="1"/>
        <v>11.01523332047821</v>
      </c>
      <c r="I55" s="11" t="s">
        <v>100</v>
      </c>
    </row>
    <row r="56" spans="1:9" x14ac:dyDescent="0.25">
      <c r="A56" s="7" t="s">
        <v>47</v>
      </c>
      <c r="B56" s="49">
        <v>410</v>
      </c>
      <c r="C56" s="49">
        <v>948</v>
      </c>
      <c r="D56" s="53">
        <v>2.3121951219999999</v>
      </c>
      <c r="E56" s="44">
        <f>B56-[1]Únor!$B56</f>
        <v>48</v>
      </c>
      <c r="F56" s="71">
        <f t="shared" si="0"/>
        <v>11.707317073170733</v>
      </c>
      <c r="G56" s="70">
        <f>C56-[1]Únor!$C56</f>
        <v>141</v>
      </c>
      <c r="H56" s="71">
        <f t="shared" si="1"/>
        <v>14.873417721518987</v>
      </c>
      <c r="I56" s="11" t="s">
        <v>101</v>
      </c>
    </row>
    <row r="57" spans="1:9" x14ac:dyDescent="0.25">
      <c r="A57" s="2" t="s">
        <v>48</v>
      </c>
      <c r="B57" s="49">
        <v>1630</v>
      </c>
      <c r="C57" s="49">
        <v>4012</v>
      </c>
      <c r="D57" s="53">
        <v>2.4613496932999999</v>
      </c>
      <c r="E57" s="44">
        <f>B57-[1]Únor!$B57</f>
        <v>-101</v>
      </c>
      <c r="F57" s="71">
        <f t="shared" si="0"/>
        <v>-6.1963190184049086</v>
      </c>
      <c r="G57" s="70">
        <f>C57-[1]Únor!$C57</f>
        <v>-466</v>
      </c>
      <c r="H57" s="71">
        <f t="shared" si="1"/>
        <v>-11.615154536390827</v>
      </c>
      <c r="I57" s="3" t="s">
        <v>102</v>
      </c>
    </row>
    <row r="58" spans="1:9" x14ac:dyDescent="0.25">
      <c r="A58" s="2" t="s">
        <v>49</v>
      </c>
      <c r="B58" s="49">
        <v>2273</v>
      </c>
      <c r="C58" s="49">
        <v>5085</v>
      </c>
      <c r="D58" s="53">
        <v>2.2371315441999999</v>
      </c>
      <c r="E58" s="44">
        <f>B58-[1]Únor!$B58</f>
        <v>-439</v>
      </c>
      <c r="F58" s="71">
        <f t="shared" si="0"/>
        <v>-19.313682358117028</v>
      </c>
      <c r="G58" s="70">
        <f>C58-[1]Únor!$C58</f>
        <v>-802</v>
      </c>
      <c r="H58" s="71">
        <f t="shared" si="1"/>
        <v>-15.771878072763029</v>
      </c>
      <c r="I58" s="3" t="s">
        <v>103</v>
      </c>
    </row>
    <row r="59" spans="1:9" x14ac:dyDescent="0.25">
      <c r="A59" s="2" t="s">
        <v>50</v>
      </c>
      <c r="B59" s="49">
        <v>186</v>
      </c>
      <c r="C59" s="49">
        <v>488</v>
      </c>
      <c r="D59" s="53">
        <v>2.623655914</v>
      </c>
      <c r="E59" s="44">
        <f>B59-[1]Únor!$B59</f>
        <v>-30</v>
      </c>
      <c r="F59" s="71">
        <f t="shared" si="0"/>
        <v>-16.129032258064516</v>
      </c>
      <c r="G59" s="70">
        <f>C59-[1]Únor!$C59</f>
        <v>15</v>
      </c>
      <c r="H59" s="71">
        <f t="shared" si="1"/>
        <v>3.0737704918032787</v>
      </c>
      <c r="I59" s="3" t="s">
        <v>104</v>
      </c>
    </row>
    <row r="60" spans="1:9" ht="13" thickBot="1" x14ac:dyDescent="0.3">
      <c r="A60" s="2" t="s">
        <v>51</v>
      </c>
      <c r="B60" s="50">
        <v>290</v>
      </c>
      <c r="C60" s="50">
        <v>508</v>
      </c>
      <c r="D60" s="60">
        <v>1.7517241378999999</v>
      </c>
      <c r="E60" s="44">
        <f>B60-[1]Únor!$B60</f>
        <v>128</v>
      </c>
      <c r="F60" s="71">
        <f t="shared" si="0"/>
        <v>44.137931034482762</v>
      </c>
      <c r="G60" s="70">
        <f>C60-[1]Únor!$C60</f>
        <v>174</v>
      </c>
      <c r="H60" s="71">
        <f t="shared" si="1"/>
        <v>34.251968503937007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I64"/>
  <sheetViews>
    <sheetView topLeftCell="A49" workbookViewId="0">
      <selection activeCell="A63" sqref="A63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130</v>
      </c>
      <c r="C1" s="16" t="s">
        <v>131</v>
      </c>
      <c r="D1" s="17" t="s">
        <v>106</v>
      </c>
      <c r="E1" s="17" t="s">
        <v>187</v>
      </c>
      <c r="F1" s="17" t="s">
        <v>188</v>
      </c>
      <c r="G1" s="17" t="s">
        <v>189</v>
      </c>
      <c r="H1" s="17" t="s">
        <v>190</v>
      </c>
      <c r="I1" s="16" t="s">
        <v>54</v>
      </c>
    </row>
    <row r="2" spans="1:9" ht="13" x14ac:dyDescent="0.3">
      <c r="A2" s="18" t="s">
        <v>116</v>
      </c>
      <c r="B2" s="52">
        <v>623779</v>
      </c>
      <c r="C2" s="52">
        <v>1458751</v>
      </c>
      <c r="D2" s="19">
        <v>2.3385702307999998</v>
      </c>
      <c r="E2" s="20">
        <f>B2-[1]Březen!$B2</f>
        <v>56344</v>
      </c>
      <c r="F2" s="19">
        <f>($E2/$B2)*100</f>
        <v>9.0326862558694661</v>
      </c>
      <c r="G2" s="21">
        <f>C2-[1]Březen!$C2</f>
        <v>143198</v>
      </c>
      <c r="H2" s="19">
        <f>($G2/$C2)*100</f>
        <v>9.8164799887026639</v>
      </c>
      <c r="I2" s="18" t="s">
        <v>117</v>
      </c>
    </row>
    <row r="3" spans="1:9" ht="13" x14ac:dyDescent="0.3">
      <c r="A3" s="22" t="s">
        <v>0</v>
      </c>
      <c r="B3" s="52">
        <v>93594</v>
      </c>
      <c r="C3" s="52">
        <v>160221</v>
      </c>
      <c r="D3" s="19">
        <v>1.7118725559000001</v>
      </c>
      <c r="E3" s="20">
        <f>B3-[1]Březen!$B3</f>
        <v>1712</v>
      </c>
      <c r="F3" s="19">
        <f t="shared" ref="F3:F60" si="0">($E3/$B3)*100</f>
        <v>1.8291770840011112</v>
      </c>
      <c r="G3" s="21">
        <f>C3-[1]Březen!$C3</f>
        <v>2298</v>
      </c>
      <c r="H3" s="19">
        <f t="shared" ref="H3:H60" si="1">($G3/$C3)*100</f>
        <v>1.4342689160596924</v>
      </c>
      <c r="I3" s="22" t="s">
        <v>55</v>
      </c>
    </row>
    <row r="4" spans="1:9" ht="13" x14ac:dyDescent="0.3">
      <c r="A4" s="22" t="s">
        <v>114</v>
      </c>
      <c r="B4" s="52">
        <v>530185</v>
      </c>
      <c r="C4" s="52">
        <v>1298530</v>
      </c>
      <c r="D4" s="19">
        <v>2.4492016937000001</v>
      </c>
      <c r="E4" s="20">
        <f>B4-[1]Březen!$B4</f>
        <v>54632</v>
      </c>
      <c r="F4" s="19">
        <f t="shared" si="0"/>
        <v>10.304327734658656</v>
      </c>
      <c r="G4" s="21">
        <f>C4-[1]Březen!$C4</f>
        <v>140900</v>
      </c>
      <c r="H4" s="19">
        <f t="shared" si="1"/>
        <v>10.85073121144679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69"/>
      <c r="F5" s="72"/>
      <c r="G5" s="68"/>
      <c r="H5" s="72"/>
      <c r="I5" s="12" t="s">
        <v>112</v>
      </c>
    </row>
    <row r="6" spans="1:9" x14ac:dyDescent="0.25">
      <c r="A6" s="10" t="s">
        <v>2</v>
      </c>
      <c r="B6" s="49">
        <v>6670</v>
      </c>
      <c r="C6" s="49">
        <v>15596</v>
      </c>
      <c r="D6" s="53">
        <v>2.3382308846000002</v>
      </c>
      <c r="E6" s="44">
        <f>B6-[1]Březen!$B6</f>
        <v>-324</v>
      </c>
      <c r="F6" s="71">
        <f t="shared" si="0"/>
        <v>-4.857571214392804</v>
      </c>
      <c r="G6" s="70">
        <f>C6-[1]Březen!$C6</f>
        <v>-911</v>
      </c>
      <c r="H6" s="71">
        <f t="shared" si="1"/>
        <v>-5.8412413439343416</v>
      </c>
      <c r="I6" s="3" t="s">
        <v>52</v>
      </c>
    </row>
    <row r="7" spans="1:9" x14ac:dyDescent="0.25">
      <c r="A7" s="2" t="s">
        <v>3</v>
      </c>
      <c r="B7" s="49">
        <v>1813</v>
      </c>
      <c r="C7" s="49">
        <v>4262</v>
      </c>
      <c r="D7" s="53">
        <v>2.3507997794</v>
      </c>
      <c r="E7" s="44">
        <f>B7-[1]Březen!$B7</f>
        <v>-11</v>
      </c>
      <c r="F7" s="71">
        <f t="shared" si="0"/>
        <v>-0.60672917815774963</v>
      </c>
      <c r="G7" s="70">
        <f>C7-[1]Březen!$C7</f>
        <v>209</v>
      </c>
      <c r="H7" s="71">
        <f t="shared" si="1"/>
        <v>4.9038010323791648</v>
      </c>
      <c r="I7" s="3" t="s">
        <v>53</v>
      </c>
    </row>
    <row r="8" spans="1:9" x14ac:dyDescent="0.25">
      <c r="A8" s="2" t="s">
        <v>4</v>
      </c>
      <c r="B8" s="49">
        <v>6610</v>
      </c>
      <c r="C8" s="49">
        <v>19607</v>
      </c>
      <c r="D8" s="53">
        <v>2.9662632375000002</v>
      </c>
      <c r="E8" s="44">
        <f>B8-[1]Březen!$B8</f>
        <v>2070</v>
      </c>
      <c r="F8" s="71">
        <f t="shared" si="0"/>
        <v>31.316187594553707</v>
      </c>
      <c r="G8" s="70">
        <f>C8-[1]Březen!$C8</f>
        <v>8062</v>
      </c>
      <c r="H8" s="71">
        <f t="shared" si="1"/>
        <v>41.117968072627129</v>
      </c>
      <c r="I8" s="3" t="s">
        <v>57</v>
      </c>
    </row>
    <row r="9" spans="1:9" x14ac:dyDescent="0.25">
      <c r="A9" s="2" t="s">
        <v>5</v>
      </c>
      <c r="B9" s="49">
        <v>467</v>
      </c>
      <c r="C9" s="49">
        <v>1058</v>
      </c>
      <c r="D9" s="53">
        <v>2.2655246252999999</v>
      </c>
      <c r="E9" s="44">
        <f>B9-[1]Březen!$B9</f>
        <v>-139</v>
      </c>
      <c r="F9" s="71">
        <f t="shared" si="0"/>
        <v>-29.764453961456105</v>
      </c>
      <c r="G9" s="70">
        <f>C9-[1]Březen!$C9</f>
        <v>-502</v>
      </c>
      <c r="H9" s="71">
        <f t="shared" si="1"/>
        <v>-47.448015122873343</v>
      </c>
      <c r="I9" s="3" t="s">
        <v>59</v>
      </c>
    </row>
    <row r="10" spans="1:9" x14ac:dyDescent="0.25">
      <c r="A10" s="2" t="s">
        <v>6</v>
      </c>
      <c r="B10" s="49">
        <v>5070</v>
      </c>
      <c r="C10" s="49">
        <v>13943</v>
      </c>
      <c r="D10" s="53">
        <v>2.7500986193000001</v>
      </c>
      <c r="E10" s="44">
        <f>B10-[1]Březen!$B10</f>
        <v>-457</v>
      </c>
      <c r="F10" s="71">
        <f t="shared" si="0"/>
        <v>-9.0138067061143978</v>
      </c>
      <c r="G10" s="70">
        <f>C10-[1]Březen!$C10</f>
        <v>-1755</v>
      </c>
      <c r="H10" s="71">
        <f t="shared" si="1"/>
        <v>-12.586961199168043</v>
      </c>
      <c r="I10" s="3" t="s">
        <v>60</v>
      </c>
    </row>
    <row r="11" spans="1:9" x14ac:dyDescent="0.25">
      <c r="A11" s="2" t="s">
        <v>7</v>
      </c>
      <c r="B11" s="49">
        <v>18524</v>
      </c>
      <c r="C11" s="49">
        <v>46300</v>
      </c>
      <c r="D11" s="53">
        <v>2.4994601597999999</v>
      </c>
      <c r="E11" s="44">
        <f>B11-[1]Březen!$B11</f>
        <v>1251</v>
      </c>
      <c r="F11" s="71">
        <f t="shared" si="0"/>
        <v>6.7534009933059815</v>
      </c>
      <c r="G11" s="70">
        <f>C11-[1]Březen!$C11</f>
        <v>4702</v>
      </c>
      <c r="H11" s="71">
        <f t="shared" si="1"/>
        <v>10.155507559395248</v>
      </c>
      <c r="I11" s="3" t="s">
        <v>61</v>
      </c>
    </row>
    <row r="12" spans="1:9" x14ac:dyDescent="0.25">
      <c r="A12" s="2" t="s">
        <v>8</v>
      </c>
      <c r="B12" s="49">
        <v>2661</v>
      </c>
      <c r="C12" s="49">
        <v>5828</v>
      </c>
      <c r="D12" s="53">
        <v>2.1901540773999999</v>
      </c>
      <c r="E12" s="44">
        <f>B12-[1]Březen!$B12</f>
        <v>195</v>
      </c>
      <c r="F12" s="71">
        <f t="shared" si="0"/>
        <v>7.3280721533258166</v>
      </c>
      <c r="G12" s="70">
        <f>C12-[1]Březen!$C12</f>
        <v>350</v>
      </c>
      <c r="H12" s="71">
        <f t="shared" si="1"/>
        <v>6.0054907343857238</v>
      </c>
      <c r="I12" s="3" t="s">
        <v>62</v>
      </c>
    </row>
    <row r="13" spans="1:9" x14ac:dyDescent="0.25">
      <c r="A13" s="2" t="s">
        <v>9</v>
      </c>
      <c r="B13" s="49">
        <v>4888</v>
      </c>
      <c r="C13" s="49">
        <v>12727</v>
      </c>
      <c r="D13" s="53">
        <v>2.6037234043000002</v>
      </c>
      <c r="E13" s="44">
        <f>B13-[1]Březen!$B13</f>
        <v>547</v>
      </c>
      <c r="F13" s="71">
        <f t="shared" si="0"/>
        <v>11.190671031096564</v>
      </c>
      <c r="G13" s="70">
        <f>C13-[1]Březen!$C13</f>
        <v>1462</v>
      </c>
      <c r="H13" s="71">
        <f t="shared" si="1"/>
        <v>11.487389015478904</v>
      </c>
      <c r="I13" s="3" t="s">
        <v>63</v>
      </c>
    </row>
    <row r="14" spans="1:9" x14ac:dyDescent="0.25">
      <c r="A14" s="2" t="s">
        <v>10</v>
      </c>
      <c r="B14" s="49">
        <v>346</v>
      </c>
      <c r="C14" s="49">
        <v>1073</v>
      </c>
      <c r="D14" s="53">
        <v>3.1011560694</v>
      </c>
      <c r="E14" s="44">
        <f>B14-[1]Březen!$B14</f>
        <v>159</v>
      </c>
      <c r="F14" s="71">
        <f t="shared" si="0"/>
        <v>45.953757225433527</v>
      </c>
      <c r="G14" s="70">
        <f>C14-[1]Březen!$C14</f>
        <v>600</v>
      </c>
      <c r="H14" s="71">
        <f t="shared" si="1"/>
        <v>55.917986952469711</v>
      </c>
      <c r="I14" s="3" t="s">
        <v>64</v>
      </c>
    </row>
    <row r="15" spans="1:9" x14ac:dyDescent="0.25">
      <c r="A15" s="2" t="s">
        <v>11</v>
      </c>
      <c r="B15" s="49">
        <v>40929</v>
      </c>
      <c r="C15" s="49">
        <v>119315</v>
      </c>
      <c r="D15" s="53">
        <v>2.9151701726999999</v>
      </c>
      <c r="E15" s="44">
        <f>B15-[1]Březen!$B15</f>
        <v>770</v>
      </c>
      <c r="F15" s="71">
        <f t="shared" si="0"/>
        <v>1.8813066529844367</v>
      </c>
      <c r="G15" s="70">
        <f>C15-[1]Březen!$C15</f>
        <v>-4129</v>
      </c>
      <c r="H15" s="71">
        <f t="shared" si="1"/>
        <v>-3.4605875204291161</v>
      </c>
      <c r="I15" s="3" t="s">
        <v>65</v>
      </c>
    </row>
    <row r="16" spans="1:9" x14ac:dyDescent="0.25">
      <c r="A16" s="2" t="s">
        <v>13</v>
      </c>
      <c r="B16" s="49">
        <v>344</v>
      </c>
      <c r="C16" s="49">
        <v>775</v>
      </c>
      <c r="D16" s="53">
        <v>2.2529069766999998</v>
      </c>
      <c r="E16" s="44">
        <f>B16-[1]Březen!$B16</f>
        <v>57</v>
      </c>
      <c r="F16" s="71">
        <f t="shared" si="0"/>
        <v>16.569767441860463</v>
      </c>
      <c r="G16" s="70">
        <f>C16-[1]Březen!$C16</f>
        <v>-57</v>
      </c>
      <c r="H16" s="71">
        <f t="shared" si="1"/>
        <v>-7.354838709677419</v>
      </c>
      <c r="I16" s="3" t="s">
        <v>67</v>
      </c>
    </row>
    <row r="17" spans="1:9" x14ac:dyDescent="0.25">
      <c r="A17" s="2" t="s">
        <v>14</v>
      </c>
      <c r="B17" s="49">
        <v>1269</v>
      </c>
      <c r="C17" s="49">
        <v>3018</v>
      </c>
      <c r="D17" s="53">
        <v>2.378250591</v>
      </c>
      <c r="E17" s="44">
        <f>B17-[1]Březen!$B17</f>
        <v>52</v>
      </c>
      <c r="F17" s="71">
        <f t="shared" si="0"/>
        <v>4.097714736012608</v>
      </c>
      <c r="G17" s="70">
        <f>C17-[1]Březen!$C17</f>
        <v>347</v>
      </c>
      <c r="H17" s="71">
        <f t="shared" si="1"/>
        <v>11.497680583167661</v>
      </c>
      <c r="I17" s="3" t="s">
        <v>68</v>
      </c>
    </row>
    <row r="18" spans="1:9" x14ac:dyDescent="0.25">
      <c r="A18" s="2" t="s">
        <v>15</v>
      </c>
      <c r="B18" s="49">
        <v>839</v>
      </c>
      <c r="C18" s="49">
        <v>1821</v>
      </c>
      <c r="D18" s="53">
        <v>2.1704410011999999</v>
      </c>
      <c r="E18" s="44">
        <f>B18-[1]Březen!$B18</f>
        <v>97</v>
      </c>
      <c r="F18" s="71">
        <f t="shared" si="0"/>
        <v>11.561382598331345</v>
      </c>
      <c r="G18" s="70">
        <f>C18-[1]Březen!$C18</f>
        <v>110</v>
      </c>
      <c r="H18" s="71">
        <f t="shared" si="1"/>
        <v>6.0406370126304232</v>
      </c>
      <c r="I18" s="3" t="s">
        <v>69</v>
      </c>
    </row>
    <row r="19" spans="1:9" x14ac:dyDescent="0.25">
      <c r="A19" s="2" t="s">
        <v>16</v>
      </c>
      <c r="B19" s="49">
        <v>262</v>
      </c>
      <c r="C19" s="49">
        <v>521</v>
      </c>
      <c r="D19" s="53">
        <v>1.9885496183</v>
      </c>
      <c r="E19" s="44">
        <f>B19-[1]Březen!$B19</f>
        <v>18</v>
      </c>
      <c r="F19" s="71">
        <f t="shared" si="0"/>
        <v>6.8702290076335881</v>
      </c>
      <c r="G19" s="70">
        <f>C19-[1]Březen!$C19</f>
        <v>-25</v>
      </c>
      <c r="H19" s="71">
        <f t="shared" si="1"/>
        <v>-4.7984644913627639</v>
      </c>
      <c r="I19" s="3" t="s">
        <v>70</v>
      </c>
    </row>
    <row r="20" spans="1:9" x14ac:dyDescent="0.25">
      <c r="A20" s="2" t="s">
        <v>17</v>
      </c>
      <c r="B20" s="49">
        <v>39</v>
      </c>
      <c r="C20" s="49">
        <v>74</v>
      </c>
      <c r="D20" s="53">
        <v>1.8974358974000001</v>
      </c>
      <c r="E20" s="44">
        <f>B20-[1]Březen!$B20</f>
        <v>12</v>
      </c>
      <c r="F20" s="71">
        <f t="shared" si="0"/>
        <v>30.76923076923077</v>
      </c>
      <c r="G20" s="70">
        <f>C20-[1]Březen!$C20</f>
        <v>18</v>
      </c>
      <c r="H20" s="71">
        <f t="shared" si="1"/>
        <v>24.324324324324326</v>
      </c>
      <c r="I20" s="3" t="s">
        <v>71</v>
      </c>
    </row>
    <row r="21" spans="1:9" x14ac:dyDescent="0.25">
      <c r="A21" s="2" t="s">
        <v>18</v>
      </c>
      <c r="B21" s="49">
        <v>12809</v>
      </c>
      <c r="C21" s="49">
        <v>28362</v>
      </c>
      <c r="D21" s="53">
        <v>2.2142243735</v>
      </c>
      <c r="E21" s="44">
        <f>B21-[1]Březen!$B21</f>
        <v>4579</v>
      </c>
      <c r="F21" s="71">
        <f t="shared" si="0"/>
        <v>35.74830197517371</v>
      </c>
      <c r="G21" s="70">
        <f>C21-[1]Březen!$C21</f>
        <v>11700</v>
      </c>
      <c r="H21" s="71">
        <f t="shared" si="1"/>
        <v>41.252379944996825</v>
      </c>
      <c r="I21" s="3" t="s">
        <v>72</v>
      </c>
    </row>
    <row r="22" spans="1:9" x14ac:dyDescent="0.25">
      <c r="A22" s="2" t="s">
        <v>19</v>
      </c>
      <c r="B22" s="49">
        <v>247</v>
      </c>
      <c r="C22" s="49">
        <v>649</v>
      </c>
      <c r="D22" s="53">
        <v>2.6275303644000001</v>
      </c>
      <c r="E22" s="44">
        <f>B22-[1]Březen!$B22</f>
        <v>58</v>
      </c>
      <c r="F22" s="71">
        <f t="shared" si="0"/>
        <v>23.481781376518217</v>
      </c>
      <c r="G22" s="70">
        <f>C22-[1]Březen!$C22</f>
        <v>134</v>
      </c>
      <c r="H22" s="71">
        <f t="shared" si="1"/>
        <v>20.647149460708782</v>
      </c>
      <c r="I22" s="3" t="s">
        <v>19</v>
      </c>
    </row>
    <row r="23" spans="1:9" x14ac:dyDescent="0.25">
      <c r="A23" s="2" t="s">
        <v>20</v>
      </c>
      <c r="B23" s="49">
        <v>78849</v>
      </c>
      <c r="C23" s="49">
        <v>181485</v>
      </c>
      <c r="D23" s="53">
        <v>2.3016778907000002</v>
      </c>
      <c r="E23" s="44">
        <f>B23-[1]Březen!$B23</f>
        <v>12448</v>
      </c>
      <c r="F23" s="71">
        <f t="shared" si="0"/>
        <v>15.787137439916805</v>
      </c>
      <c r="G23" s="70">
        <f>C23-[1]Březen!$C23</f>
        <v>36722</v>
      </c>
      <c r="H23" s="71">
        <f t="shared" si="1"/>
        <v>20.234179133261701</v>
      </c>
      <c r="I23" s="3" t="s">
        <v>73</v>
      </c>
    </row>
    <row r="24" spans="1:9" x14ac:dyDescent="0.25">
      <c r="A24" s="2" t="s">
        <v>21</v>
      </c>
      <c r="B24" s="49">
        <v>11569</v>
      </c>
      <c r="C24" s="49">
        <v>27287</v>
      </c>
      <c r="D24" s="53">
        <v>2.3586308238</v>
      </c>
      <c r="E24" s="44">
        <f>B24-[1]Březen!$B24</f>
        <v>1910</v>
      </c>
      <c r="F24" s="71">
        <f t="shared" si="0"/>
        <v>16.50963782522258</v>
      </c>
      <c r="G24" s="70">
        <f>C24-[1]Březen!$C24</f>
        <v>4723</v>
      </c>
      <c r="H24" s="71">
        <f t="shared" si="1"/>
        <v>17.308608494887675</v>
      </c>
      <c r="I24" s="3" t="s">
        <v>83</v>
      </c>
    </row>
    <row r="25" spans="1:9" x14ac:dyDescent="0.25">
      <c r="A25" s="2" t="s">
        <v>22</v>
      </c>
      <c r="B25" s="49">
        <v>4858</v>
      </c>
      <c r="C25" s="49">
        <v>13402</v>
      </c>
      <c r="D25" s="53">
        <v>2.7587484562000002</v>
      </c>
      <c r="E25" s="44">
        <f>B25-[1]Březen!$B25</f>
        <v>265</v>
      </c>
      <c r="F25" s="71">
        <f t="shared" si="0"/>
        <v>5.4549197200494035</v>
      </c>
      <c r="G25" s="70">
        <f>C25-[1]Březen!$C25</f>
        <v>1715</v>
      </c>
      <c r="H25" s="71">
        <f t="shared" si="1"/>
        <v>12.796597522757796</v>
      </c>
      <c r="I25" s="3" t="s">
        <v>74</v>
      </c>
    </row>
    <row r="26" spans="1:9" x14ac:dyDescent="0.25">
      <c r="A26" s="2" t="s">
        <v>23</v>
      </c>
      <c r="B26" s="49">
        <v>12632</v>
      </c>
      <c r="C26" s="49">
        <v>24008</v>
      </c>
      <c r="D26" s="53">
        <v>1.9005699810000001</v>
      </c>
      <c r="E26" s="44">
        <f>B26-[1]Březen!$B26</f>
        <v>-1030</v>
      </c>
      <c r="F26" s="71">
        <f t="shared" si="0"/>
        <v>-8.1538948701709941</v>
      </c>
      <c r="G26" s="70">
        <f>C26-[1]Březen!$C26</f>
        <v>-962</v>
      </c>
      <c r="H26" s="71">
        <f t="shared" si="1"/>
        <v>-4.0069976674441854</v>
      </c>
      <c r="I26" s="3" t="s">
        <v>75</v>
      </c>
    </row>
    <row r="27" spans="1:9" x14ac:dyDescent="0.25">
      <c r="A27" s="2" t="s">
        <v>24</v>
      </c>
      <c r="B27" s="49">
        <v>3216</v>
      </c>
      <c r="C27" s="49">
        <v>8450</v>
      </c>
      <c r="D27" s="53">
        <v>2.6274875621999998</v>
      </c>
      <c r="E27" s="44">
        <f>B27-[1]Březen!$B27</f>
        <v>1347</v>
      </c>
      <c r="F27" s="71">
        <f t="shared" si="0"/>
        <v>41.884328358208954</v>
      </c>
      <c r="G27" s="70">
        <f>C27-[1]Březen!$C27</f>
        <v>3495</v>
      </c>
      <c r="H27" s="71">
        <f t="shared" si="1"/>
        <v>41.360946745562131</v>
      </c>
      <c r="I27" s="3" t="s">
        <v>76</v>
      </c>
    </row>
    <row r="28" spans="1:9" x14ac:dyDescent="0.25">
      <c r="A28" s="2" t="s">
        <v>25</v>
      </c>
      <c r="B28" s="49">
        <v>11733</v>
      </c>
      <c r="C28" s="49">
        <v>23014</v>
      </c>
      <c r="D28" s="53">
        <v>1.9614761783000001</v>
      </c>
      <c r="E28" s="44">
        <f>B28-[1]Březen!$B28</f>
        <v>1815</v>
      </c>
      <c r="F28" s="71">
        <f t="shared" si="0"/>
        <v>15.469189465609817</v>
      </c>
      <c r="G28" s="70">
        <f>C28-[1]Březen!$C28</f>
        <v>4596</v>
      </c>
      <c r="H28" s="71">
        <f t="shared" si="1"/>
        <v>19.97045276788042</v>
      </c>
      <c r="I28" s="3" t="s">
        <v>77</v>
      </c>
    </row>
    <row r="29" spans="1:9" x14ac:dyDescent="0.25">
      <c r="A29" s="2" t="s">
        <v>26</v>
      </c>
      <c r="B29" s="49">
        <v>4828</v>
      </c>
      <c r="C29" s="49">
        <v>12135</v>
      </c>
      <c r="D29" s="53">
        <v>2.5134631317</v>
      </c>
      <c r="E29" s="44">
        <f>B29-[1]Březen!$B29</f>
        <v>528</v>
      </c>
      <c r="F29" s="71">
        <f t="shared" si="0"/>
        <v>10.936205468102735</v>
      </c>
      <c r="G29" s="70">
        <f>C29-[1]Březen!$C29</f>
        <v>1871</v>
      </c>
      <c r="H29" s="71">
        <f t="shared" si="1"/>
        <v>15.418211784095593</v>
      </c>
      <c r="I29" s="3" t="s">
        <v>78</v>
      </c>
    </row>
    <row r="30" spans="1:9" x14ac:dyDescent="0.25">
      <c r="A30" s="2" t="s">
        <v>27</v>
      </c>
      <c r="B30" s="49">
        <v>36833</v>
      </c>
      <c r="C30" s="49">
        <v>137693</v>
      </c>
      <c r="D30" s="53">
        <v>3.7383053240000002</v>
      </c>
      <c r="E30" s="44">
        <f>B30-[1]Březen!$B30</f>
        <v>6662</v>
      </c>
      <c r="F30" s="71">
        <f t="shared" si="0"/>
        <v>18.087041511687886</v>
      </c>
      <c r="G30" s="70">
        <f>C30-[1]Březen!$C30</f>
        <v>17338</v>
      </c>
      <c r="H30" s="71">
        <f t="shared" si="1"/>
        <v>12.591780264791966</v>
      </c>
      <c r="I30" s="3" t="s">
        <v>79</v>
      </c>
    </row>
    <row r="31" spans="1:9" x14ac:dyDescent="0.25">
      <c r="A31" s="2" t="s">
        <v>28</v>
      </c>
      <c r="B31" s="49">
        <v>3897</v>
      </c>
      <c r="C31" s="49">
        <v>11643</v>
      </c>
      <c r="D31" s="53">
        <v>2.9876828329</v>
      </c>
      <c r="E31" s="44">
        <f>B31-[1]Březen!$B31</f>
        <v>-272</v>
      </c>
      <c r="F31" s="71">
        <f t="shared" si="0"/>
        <v>-6.9797279958942777</v>
      </c>
      <c r="G31" s="70">
        <f>C31-[1]Březen!$C31</f>
        <v>-1166</v>
      </c>
      <c r="H31" s="71">
        <f t="shared" si="1"/>
        <v>-10.014601047839903</v>
      </c>
      <c r="I31" s="3" t="s">
        <v>80</v>
      </c>
    </row>
    <row r="32" spans="1:9" x14ac:dyDescent="0.25">
      <c r="A32" s="2" t="s">
        <v>29</v>
      </c>
      <c r="B32" s="49">
        <v>22850</v>
      </c>
      <c r="C32" s="49">
        <v>42572</v>
      </c>
      <c r="D32" s="53">
        <v>1.8631072209999999</v>
      </c>
      <c r="E32" s="44">
        <f>B32-[1]Březen!$B32</f>
        <v>349</v>
      </c>
      <c r="F32" s="71">
        <f t="shared" si="0"/>
        <v>1.5273522975929978</v>
      </c>
      <c r="G32" s="70">
        <f>C32-[1]Březen!$C32</f>
        <v>426</v>
      </c>
      <c r="H32" s="71">
        <f t="shared" si="1"/>
        <v>1.0006577092924926</v>
      </c>
      <c r="I32" s="3" t="s">
        <v>81</v>
      </c>
    </row>
    <row r="33" spans="1:9" x14ac:dyDescent="0.25">
      <c r="A33" s="2" t="s">
        <v>30</v>
      </c>
      <c r="B33" s="49">
        <v>1258</v>
      </c>
      <c r="C33" s="49">
        <v>2473</v>
      </c>
      <c r="D33" s="53">
        <v>1.9658187599000001</v>
      </c>
      <c r="E33" s="44">
        <f>B33-[1]Březen!$B33</f>
        <v>-106</v>
      </c>
      <c r="F33" s="71">
        <f t="shared" si="0"/>
        <v>-8.4260731319554854</v>
      </c>
      <c r="G33" s="70">
        <f>C33-[1]Březen!$C33</f>
        <v>-450</v>
      </c>
      <c r="H33" s="71">
        <f t="shared" si="1"/>
        <v>-18.196522442377681</v>
      </c>
      <c r="I33" s="3" t="s">
        <v>82</v>
      </c>
    </row>
    <row r="34" spans="1:9" x14ac:dyDescent="0.25">
      <c r="A34" s="4" t="s">
        <v>31</v>
      </c>
      <c r="B34" s="49">
        <v>38984</v>
      </c>
      <c r="C34" s="49">
        <v>98432</v>
      </c>
      <c r="D34" s="53">
        <v>2.5249333059999999</v>
      </c>
      <c r="E34" s="44">
        <f>B34-[1]Březen!$B34</f>
        <v>3530</v>
      </c>
      <c r="F34" s="71">
        <f t="shared" si="0"/>
        <v>9.0549969218140784</v>
      </c>
      <c r="G34" s="70">
        <f>C34-[1]Březen!$C34</f>
        <v>9254</v>
      </c>
      <c r="H34" s="71">
        <f t="shared" si="1"/>
        <v>9.4014141742522757</v>
      </c>
      <c r="I34" s="3" t="s">
        <v>84</v>
      </c>
    </row>
    <row r="35" spans="1:9" x14ac:dyDescent="0.25">
      <c r="A35" s="2" t="s">
        <v>12</v>
      </c>
      <c r="B35" s="49">
        <v>2702</v>
      </c>
      <c r="C35" s="49">
        <v>7894</v>
      </c>
      <c r="D35" s="53">
        <v>2.9215396003</v>
      </c>
      <c r="E35" s="44">
        <f>B35-[1]Březen!$B35</f>
        <v>-509</v>
      </c>
      <c r="F35" s="71">
        <f t="shared" si="0"/>
        <v>-18.837897853441895</v>
      </c>
      <c r="G35" s="70">
        <f>C35-[1]Březen!$C35</f>
        <v>-955</v>
      </c>
      <c r="H35" s="71">
        <f t="shared" si="1"/>
        <v>-12.097795794274132</v>
      </c>
      <c r="I35" s="3" t="s">
        <v>66</v>
      </c>
    </row>
    <row r="36" spans="1:9" x14ac:dyDescent="0.25">
      <c r="A36" s="2" t="s">
        <v>32</v>
      </c>
      <c r="B36" s="49">
        <v>19309</v>
      </c>
      <c r="C36" s="49">
        <v>54872</v>
      </c>
      <c r="D36" s="53">
        <v>2.8417836242000001</v>
      </c>
      <c r="E36" s="44">
        <f>B36-[1]Březen!$B36</f>
        <v>6186</v>
      </c>
      <c r="F36" s="71">
        <f t="shared" si="0"/>
        <v>32.036873996581903</v>
      </c>
      <c r="G36" s="70">
        <f>C36-[1]Březen!$C36</f>
        <v>21182</v>
      </c>
      <c r="H36" s="71">
        <f t="shared" si="1"/>
        <v>38.602565971715997</v>
      </c>
      <c r="I36" s="3" t="s">
        <v>85</v>
      </c>
    </row>
    <row r="37" spans="1:9" x14ac:dyDescent="0.25">
      <c r="A37" s="2" t="s">
        <v>33</v>
      </c>
      <c r="B37" s="49">
        <v>8378</v>
      </c>
      <c r="C37" s="49">
        <v>22069</v>
      </c>
      <c r="D37" s="53">
        <v>2.6341608976000002</v>
      </c>
      <c r="E37" s="44">
        <f>B37-[1]Březen!$B37</f>
        <v>-171</v>
      </c>
      <c r="F37" s="71">
        <f t="shared" si="0"/>
        <v>-2.0410599188350442</v>
      </c>
      <c r="G37" s="70">
        <f>C37-[1]Březen!$C37</f>
        <v>985</v>
      </c>
      <c r="H37" s="71">
        <f t="shared" si="1"/>
        <v>4.4632742761339435</v>
      </c>
      <c r="I37" s="3" t="s">
        <v>86</v>
      </c>
    </row>
    <row r="38" spans="1:9" x14ac:dyDescent="0.25">
      <c r="A38" s="2" t="s">
        <v>34</v>
      </c>
      <c r="B38" s="49">
        <v>5214</v>
      </c>
      <c r="C38" s="49">
        <v>12028</v>
      </c>
      <c r="D38" s="53">
        <v>2.3068661296999999</v>
      </c>
      <c r="E38" s="44">
        <f>B38-[1]Březen!$B38</f>
        <v>650</v>
      </c>
      <c r="F38" s="71">
        <f t="shared" si="0"/>
        <v>12.466436517069429</v>
      </c>
      <c r="G38" s="70">
        <f>C38-[1]Březen!$C38</f>
        <v>1441</v>
      </c>
      <c r="H38" s="71">
        <f t="shared" si="1"/>
        <v>11.980379115397406</v>
      </c>
      <c r="I38" s="3" t="s">
        <v>87</v>
      </c>
    </row>
    <row r="39" spans="1:9" x14ac:dyDescent="0.25">
      <c r="A39" s="2" t="s">
        <v>35</v>
      </c>
      <c r="B39" s="49">
        <v>6067</v>
      </c>
      <c r="C39" s="49">
        <v>17633</v>
      </c>
      <c r="D39" s="53">
        <v>2.9063787703999999</v>
      </c>
      <c r="E39" s="44">
        <f>B39-[1]Březen!$B39</f>
        <v>-16</v>
      </c>
      <c r="F39" s="71">
        <f t="shared" si="0"/>
        <v>-0.26372177352892701</v>
      </c>
      <c r="G39" s="70">
        <f>C39-[1]Březen!$C39</f>
        <v>-1923</v>
      </c>
      <c r="H39" s="71">
        <f t="shared" si="1"/>
        <v>-10.905688198264619</v>
      </c>
      <c r="I39" s="3" t="s">
        <v>88</v>
      </c>
    </row>
    <row r="40" spans="1:9" x14ac:dyDescent="0.25">
      <c r="A40" s="2" t="s">
        <v>36</v>
      </c>
      <c r="B40" s="49">
        <v>9449</v>
      </c>
      <c r="C40" s="49">
        <v>19455</v>
      </c>
      <c r="D40" s="53">
        <v>2.0589480367999999</v>
      </c>
      <c r="E40" s="44">
        <f>B40-[1]Březen!$B40</f>
        <v>2386</v>
      </c>
      <c r="F40" s="71">
        <f t="shared" si="0"/>
        <v>25.251349349137474</v>
      </c>
      <c r="G40" s="70">
        <f>C40-[1]Březen!$C40</f>
        <v>3012</v>
      </c>
      <c r="H40" s="71">
        <f t="shared" si="1"/>
        <v>15.481881264456437</v>
      </c>
      <c r="I40" s="3" t="s">
        <v>89</v>
      </c>
    </row>
    <row r="41" spans="1:9" x14ac:dyDescent="0.25">
      <c r="A41" s="2" t="s">
        <v>37</v>
      </c>
      <c r="B41" s="49">
        <v>8184</v>
      </c>
      <c r="C41" s="49">
        <v>18073</v>
      </c>
      <c r="D41" s="53">
        <v>2.2083333333000001</v>
      </c>
      <c r="E41" s="44">
        <f>B41-[1]Březen!$B41</f>
        <v>-296</v>
      </c>
      <c r="F41" s="71">
        <f t="shared" si="0"/>
        <v>-3.6168132942326494</v>
      </c>
      <c r="G41" s="70">
        <f>C41-[1]Březen!$C41</f>
        <v>-1611</v>
      </c>
      <c r="H41" s="71">
        <f t="shared" si="1"/>
        <v>-8.913849388590716</v>
      </c>
      <c r="I41" s="3" t="s">
        <v>90</v>
      </c>
    </row>
    <row r="42" spans="1:9" x14ac:dyDescent="0.25">
      <c r="A42" s="2" t="s">
        <v>38</v>
      </c>
      <c r="B42" s="49">
        <v>3994</v>
      </c>
      <c r="C42" s="49">
        <v>9816</v>
      </c>
      <c r="D42" s="53">
        <v>2.4576865298000001</v>
      </c>
      <c r="E42" s="44">
        <f>B42-[1]Březen!$B42</f>
        <v>810</v>
      </c>
      <c r="F42" s="71">
        <f t="shared" si="0"/>
        <v>20.28042063094642</v>
      </c>
      <c r="G42" s="70">
        <f>C42-[1]Březen!$C42</f>
        <v>1799</v>
      </c>
      <c r="H42" s="71">
        <f t="shared" si="1"/>
        <v>18.327220863895679</v>
      </c>
      <c r="I42" s="3" t="s">
        <v>91</v>
      </c>
    </row>
    <row r="43" spans="1:9" x14ac:dyDescent="0.25">
      <c r="A43" s="2" t="s">
        <v>39</v>
      </c>
      <c r="B43" s="49">
        <v>27435</v>
      </c>
      <c r="C43" s="49">
        <v>63282</v>
      </c>
      <c r="D43" s="53">
        <v>2.3066156370000002</v>
      </c>
      <c r="E43" s="44">
        <f>B43-[1]Březen!$B43</f>
        <v>1952</v>
      </c>
      <c r="F43" s="71">
        <f t="shared" si="0"/>
        <v>7.1149990887552406</v>
      </c>
      <c r="G43" s="70">
        <f>C43-[1]Březen!$C43</f>
        <v>2141</v>
      </c>
      <c r="H43" s="71">
        <f t="shared" si="1"/>
        <v>3.3832685439777506</v>
      </c>
      <c r="I43" s="3" t="s">
        <v>39</v>
      </c>
    </row>
    <row r="44" spans="1:9" x14ac:dyDescent="0.25">
      <c r="A44" s="2" t="s">
        <v>40</v>
      </c>
      <c r="B44" s="49">
        <v>3240</v>
      </c>
      <c r="C44" s="49">
        <v>8245</v>
      </c>
      <c r="D44" s="53">
        <v>2.5447530864000001</v>
      </c>
      <c r="E44" s="44">
        <f>B44-[1]Březen!$B44</f>
        <v>119</v>
      </c>
      <c r="F44" s="71">
        <f t="shared" si="0"/>
        <v>3.6728395061728398</v>
      </c>
      <c r="G44" s="70">
        <f>C44-[1]Březen!$C44</f>
        <v>58</v>
      </c>
      <c r="H44" s="71">
        <f t="shared" si="1"/>
        <v>0.70345664038811406</v>
      </c>
      <c r="I44" s="3" t="s">
        <v>92</v>
      </c>
    </row>
    <row r="45" spans="1:9" x14ac:dyDescent="0.25">
      <c r="A45" s="2" t="s">
        <v>41</v>
      </c>
      <c r="B45" s="49">
        <v>2591</v>
      </c>
      <c r="C45" s="49">
        <v>5774</v>
      </c>
      <c r="D45" s="53">
        <v>2.2284832110999999</v>
      </c>
      <c r="E45" s="44">
        <f>B45-[1]Březen!$B45</f>
        <v>738</v>
      </c>
      <c r="F45" s="71">
        <f t="shared" si="0"/>
        <v>28.48321111539946</v>
      </c>
      <c r="G45" s="70">
        <f>C45-[1]Březen!$C45</f>
        <v>1916</v>
      </c>
      <c r="H45" s="71">
        <f t="shared" si="1"/>
        <v>33.183235192241078</v>
      </c>
      <c r="I45" s="3" t="s">
        <v>93</v>
      </c>
    </row>
    <row r="46" spans="1:9" x14ac:dyDescent="0.25">
      <c r="A46" s="2" t="s">
        <v>42</v>
      </c>
      <c r="B46" s="49">
        <v>6302</v>
      </c>
      <c r="C46" s="49">
        <v>14753</v>
      </c>
      <c r="D46" s="53">
        <v>2.3410028561999998</v>
      </c>
      <c r="E46" s="44">
        <f>B46-[1]Březen!$B46</f>
        <v>585</v>
      </c>
      <c r="F46" s="71">
        <f t="shared" si="0"/>
        <v>9.2827673754363698</v>
      </c>
      <c r="G46" s="70">
        <f>C46-[1]Březen!$C46</f>
        <v>2018</v>
      </c>
      <c r="H46" s="71">
        <f t="shared" si="1"/>
        <v>13.678573849386567</v>
      </c>
      <c r="I46" s="3" t="s">
        <v>94</v>
      </c>
    </row>
    <row r="47" spans="1:9" x14ac:dyDescent="0.25">
      <c r="A47" s="2" t="s">
        <v>43</v>
      </c>
      <c r="B47" s="49">
        <v>17643</v>
      </c>
      <c r="C47" s="49">
        <v>30161</v>
      </c>
      <c r="D47" s="53">
        <v>1.7095165220999999</v>
      </c>
      <c r="E47" s="44">
        <f>B47-[1]Březen!$B47</f>
        <v>924</v>
      </c>
      <c r="F47" s="71">
        <f t="shared" si="0"/>
        <v>5.2372045570481207</v>
      </c>
      <c r="G47" s="70">
        <f>C47-[1]Březen!$C47</f>
        <v>3379</v>
      </c>
      <c r="H47" s="71">
        <f t="shared" si="1"/>
        <v>11.203209442657737</v>
      </c>
      <c r="I47" s="3" t="s">
        <v>95</v>
      </c>
    </row>
    <row r="48" spans="1:9" x14ac:dyDescent="0.25">
      <c r="A48" s="2" t="s">
        <v>58</v>
      </c>
      <c r="B48" s="49">
        <v>3908</v>
      </c>
      <c r="C48" s="49">
        <v>8922</v>
      </c>
      <c r="D48" s="53">
        <v>2.2830092119000001</v>
      </c>
      <c r="E48" s="44">
        <f>B48-[1]Březen!$B48</f>
        <v>875</v>
      </c>
      <c r="F48" s="71">
        <f t="shared" si="0"/>
        <v>22.389969293756398</v>
      </c>
      <c r="G48" s="70">
        <f>C48-[1]Březen!$C48</f>
        <v>2244</v>
      </c>
      <c r="H48" s="71">
        <f t="shared" si="1"/>
        <v>25.151311365164762</v>
      </c>
      <c r="I48" s="3" t="s">
        <v>96</v>
      </c>
    </row>
    <row r="49" spans="1:9" x14ac:dyDescent="0.25">
      <c r="A49" s="2" t="s">
        <v>44</v>
      </c>
      <c r="B49" s="49">
        <v>10062</v>
      </c>
      <c r="C49" s="49">
        <v>31549</v>
      </c>
      <c r="D49" s="53">
        <v>3.1354601470999999</v>
      </c>
      <c r="E49" s="44">
        <f>B49-[1]Březen!$B49</f>
        <v>-1022</v>
      </c>
      <c r="F49" s="71">
        <f t="shared" si="0"/>
        <v>-10.157026436096203</v>
      </c>
      <c r="G49" s="70">
        <f>C49-[1]Březen!$C49</f>
        <v>-1410</v>
      </c>
      <c r="H49" s="71">
        <f t="shared" si="1"/>
        <v>-4.4692383276807499</v>
      </c>
      <c r="I49" s="3" t="s">
        <v>97</v>
      </c>
    </row>
    <row r="50" spans="1:9" x14ac:dyDescent="0.25">
      <c r="A50" s="2" t="s">
        <v>45</v>
      </c>
      <c r="B50" s="49">
        <v>6996</v>
      </c>
      <c r="C50" s="49">
        <v>14004</v>
      </c>
      <c r="D50" s="53">
        <v>2.0017152659000002</v>
      </c>
      <c r="E50" s="44">
        <f>B50-[1]Březen!$B50</f>
        <v>743</v>
      </c>
      <c r="F50" s="71">
        <f t="shared" si="0"/>
        <v>10.620354488279018</v>
      </c>
      <c r="G50" s="70">
        <f>C50-[1]Březen!$C50</f>
        <v>1019</v>
      </c>
      <c r="H50" s="71">
        <f t="shared" si="1"/>
        <v>7.2764924307340761</v>
      </c>
      <c r="I50" s="3" t="s">
        <v>98</v>
      </c>
    </row>
    <row r="51" spans="1:9" x14ac:dyDescent="0.25">
      <c r="A51" s="2" t="s">
        <v>46</v>
      </c>
      <c r="B51" s="49">
        <v>23356</v>
      </c>
      <c r="C51" s="49">
        <v>34567</v>
      </c>
      <c r="D51" s="53">
        <v>1.4800051379000001</v>
      </c>
      <c r="E51" s="44">
        <f>B51-[1]Březen!$B51</f>
        <v>1744</v>
      </c>
      <c r="F51" s="71">
        <f t="shared" si="0"/>
        <v>7.4670320260318546</v>
      </c>
      <c r="G51" s="70">
        <f>C51-[1]Březen!$C51</f>
        <v>657</v>
      </c>
      <c r="H51" s="71">
        <f t="shared" si="1"/>
        <v>1.9006566956924233</v>
      </c>
      <c r="I51" s="3" t="s">
        <v>99</v>
      </c>
    </row>
    <row r="52" spans="1:9" x14ac:dyDescent="0.25">
      <c r="A52" s="6" t="s">
        <v>107</v>
      </c>
      <c r="B52" s="49">
        <v>5892</v>
      </c>
      <c r="C52" s="49">
        <v>13824</v>
      </c>
      <c r="D52" s="53">
        <v>2.3462321791999998</v>
      </c>
      <c r="E52" s="44">
        <f>B52-[1]Březen!$B52</f>
        <v>1455</v>
      </c>
      <c r="F52" s="71">
        <f t="shared" si="0"/>
        <v>24.694501018329941</v>
      </c>
      <c r="G52" s="70">
        <f>C52-[1]Březen!$C52</f>
        <v>4074</v>
      </c>
      <c r="H52" s="71">
        <f t="shared" si="1"/>
        <v>29.470486111111111</v>
      </c>
      <c r="I52" s="3" t="s">
        <v>107</v>
      </c>
    </row>
    <row r="53" spans="1:9" x14ac:dyDescent="0.25">
      <c r="A53" s="6" t="s">
        <v>108</v>
      </c>
      <c r="B53" s="49">
        <v>669</v>
      </c>
      <c r="C53" s="49">
        <v>1549</v>
      </c>
      <c r="D53" s="53">
        <v>2.3153961135999999</v>
      </c>
      <c r="E53" s="44">
        <f>B53-[1]Březen!$B53</f>
        <v>137</v>
      </c>
      <c r="F53" s="71">
        <f t="shared" si="0"/>
        <v>20.478325859491779</v>
      </c>
      <c r="G53" s="70">
        <f>C53-[1]Březen!$C53</f>
        <v>239</v>
      </c>
      <c r="H53" s="71">
        <f t="shared" si="1"/>
        <v>15.429309231762428</v>
      </c>
      <c r="I53" s="3" t="s">
        <v>109</v>
      </c>
    </row>
    <row r="54" spans="1:9" x14ac:dyDescent="0.25">
      <c r="A54" s="3" t="s">
        <v>110</v>
      </c>
      <c r="B54" s="49">
        <v>1453</v>
      </c>
      <c r="C54" s="49">
        <v>3703</v>
      </c>
      <c r="D54" s="53">
        <v>2.5485203028000001</v>
      </c>
      <c r="E54" s="44">
        <f>B54-[1]Březen!$B54</f>
        <v>-216</v>
      </c>
      <c r="F54" s="71">
        <f t="shared" si="0"/>
        <v>-14.86579490708878</v>
      </c>
      <c r="G54" s="70">
        <f>C54-[1]Březen!$C54</f>
        <v>-257</v>
      </c>
      <c r="H54" s="71">
        <f t="shared" si="1"/>
        <v>-6.9403186605455041</v>
      </c>
      <c r="I54" s="3" t="s">
        <v>111</v>
      </c>
    </row>
    <row r="55" spans="1:9" x14ac:dyDescent="0.25">
      <c r="A55" s="7" t="s">
        <v>113</v>
      </c>
      <c r="B55" s="49">
        <v>15601</v>
      </c>
      <c r="C55" s="49">
        <v>34159</v>
      </c>
      <c r="D55" s="53">
        <v>2.1895391321000002</v>
      </c>
      <c r="E55" s="44">
        <f>B55-[1]Březen!$B55</f>
        <v>524</v>
      </c>
      <c r="F55" s="71">
        <f t="shared" si="0"/>
        <v>3.3587590539068004</v>
      </c>
      <c r="G55" s="70">
        <f>C55-[1]Březen!$C55</f>
        <v>1555</v>
      </c>
      <c r="H55" s="71">
        <f t="shared" si="1"/>
        <v>4.5522409906613195</v>
      </c>
      <c r="I55" s="11" t="s">
        <v>100</v>
      </c>
    </row>
    <row r="56" spans="1:9" x14ac:dyDescent="0.25">
      <c r="A56" s="7" t="s">
        <v>47</v>
      </c>
      <c r="B56" s="49">
        <v>608</v>
      </c>
      <c r="C56" s="49">
        <v>1588</v>
      </c>
      <c r="D56" s="53">
        <v>2.6118421053</v>
      </c>
      <c r="E56" s="44">
        <f>B56-[1]Březen!$B56</f>
        <v>76</v>
      </c>
      <c r="F56" s="71">
        <f t="shared" si="0"/>
        <v>12.5</v>
      </c>
      <c r="G56" s="70">
        <f>C56-[1]Březen!$C56</f>
        <v>417</v>
      </c>
      <c r="H56" s="71">
        <f t="shared" si="1"/>
        <v>26.259445843828715</v>
      </c>
      <c r="I56" s="11" t="s">
        <v>101</v>
      </c>
    </row>
    <row r="57" spans="1:9" x14ac:dyDescent="0.25">
      <c r="A57" s="2" t="s">
        <v>48</v>
      </c>
      <c r="B57" s="49">
        <v>2559</v>
      </c>
      <c r="C57" s="49">
        <v>5799</v>
      </c>
      <c r="D57" s="53">
        <v>2.2661195780000001</v>
      </c>
      <c r="E57" s="44">
        <f>B57-[1]Březen!$B57</f>
        <v>357</v>
      </c>
      <c r="F57" s="71">
        <f t="shared" si="0"/>
        <v>13.950762016412661</v>
      </c>
      <c r="G57" s="70">
        <f>C57-[1]Březen!$C57</f>
        <v>538</v>
      </c>
      <c r="H57" s="71">
        <f t="shared" si="1"/>
        <v>9.2774616313157434</v>
      </c>
      <c r="I57" s="3" t="s">
        <v>102</v>
      </c>
    </row>
    <row r="58" spans="1:9" x14ac:dyDescent="0.25">
      <c r="A58" s="2" t="s">
        <v>49</v>
      </c>
      <c r="B58" s="49">
        <v>2481</v>
      </c>
      <c r="C58" s="49">
        <v>5478</v>
      </c>
      <c r="D58" s="53">
        <v>2.2079806529999999</v>
      </c>
      <c r="E58" s="44">
        <f>B58-[1]Březen!$B58</f>
        <v>-38</v>
      </c>
      <c r="F58" s="71">
        <f t="shared" si="0"/>
        <v>-1.5316404675534059</v>
      </c>
      <c r="G58" s="70">
        <f>C58-[1]Březen!$C58</f>
        <v>-59</v>
      </c>
      <c r="H58" s="71">
        <f t="shared" si="1"/>
        <v>-1.077035414384812</v>
      </c>
      <c r="I58" s="3" t="s">
        <v>103</v>
      </c>
    </row>
    <row r="59" spans="1:9" x14ac:dyDescent="0.25">
      <c r="A59" s="2" t="s">
        <v>50</v>
      </c>
      <c r="B59" s="49">
        <v>335</v>
      </c>
      <c r="C59" s="49">
        <v>801</v>
      </c>
      <c r="D59" s="53">
        <v>2.3910447761000002</v>
      </c>
      <c r="E59" s="44">
        <f>B59-[1]Březen!$B59</f>
        <v>74</v>
      </c>
      <c r="F59" s="71">
        <f t="shared" si="0"/>
        <v>22.089552238805972</v>
      </c>
      <c r="G59" s="70">
        <f>C59-[1]Březen!$C59</f>
        <v>173</v>
      </c>
      <c r="H59" s="71">
        <f t="shared" si="1"/>
        <v>21.598002496878902</v>
      </c>
      <c r="I59" s="3" t="s">
        <v>104</v>
      </c>
    </row>
    <row r="60" spans="1:9" ht="13" thickBot="1" x14ac:dyDescent="0.3">
      <c r="A60" s="2" t="s">
        <v>51</v>
      </c>
      <c r="B60" s="50">
        <v>463</v>
      </c>
      <c r="C60" s="50">
        <v>1009</v>
      </c>
      <c r="D60" s="60">
        <v>2.1792656586999999</v>
      </c>
      <c r="E60" s="44">
        <f>B60-[1]Březen!$B60</f>
        <v>185</v>
      </c>
      <c r="F60" s="71">
        <f t="shared" si="0"/>
        <v>39.956803455723545</v>
      </c>
      <c r="G60" s="70">
        <f>C60-[1]Březen!$C60</f>
        <v>391</v>
      </c>
      <c r="H60" s="71">
        <f t="shared" si="1"/>
        <v>38.75123885034688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I64"/>
  <sheetViews>
    <sheetView topLeftCell="A52" workbookViewId="0">
      <selection activeCell="C69" sqref="C69"/>
    </sheetView>
  </sheetViews>
  <sheetFormatPr defaultRowHeight="12.5" x14ac:dyDescent="0.25"/>
  <cols>
    <col min="1" max="1" width="27.7265625" customWidth="1"/>
    <col min="2" max="8" width="13.7265625" customWidth="1"/>
    <col min="9" max="9" width="24.81640625" customWidth="1"/>
    <col min="13" max="13" width="3.7265625" customWidth="1"/>
  </cols>
  <sheetData>
    <row r="1" spans="1:9" ht="95.15" customHeight="1" x14ac:dyDescent="0.25">
      <c r="A1" s="16" t="s">
        <v>54</v>
      </c>
      <c r="B1" s="16" t="s">
        <v>132</v>
      </c>
      <c r="C1" s="16" t="s">
        <v>133</v>
      </c>
      <c r="D1" s="17" t="s">
        <v>106</v>
      </c>
      <c r="E1" s="17" t="s">
        <v>191</v>
      </c>
      <c r="F1" s="17" t="s">
        <v>192</v>
      </c>
      <c r="G1" s="17" t="s">
        <v>193</v>
      </c>
      <c r="H1" s="17" t="s">
        <v>194</v>
      </c>
      <c r="I1" s="16" t="s">
        <v>54</v>
      </c>
    </row>
    <row r="2" spans="1:9" ht="13" x14ac:dyDescent="0.3">
      <c r="A2" s="18" t="s">
        <v>116</v>
      </c>
      <c r="B2" s="52">
        <v>661565</v>
      </c>
      <c r="C2" s="52">
        <v>1564791</v>
      </c>
      <c r="D2" s="19">
        <v>2.3652868577000001</v>
      </c>
      <c r="E2" s="20">
        <f>B2-[1]Duben!$B2</f>
        <v>-4024</v>
      </c>
      <c r="F2" s="19">
        <f>($E2/$B2)*100</f>
        <v>-0.60825466885340063</v>
      </c>
      <c r="G2" s="21">
        <f>C2-[1]Duben!$C2</f>
        <v>-59429</v>
      </c>
      <c r="H2" s="19">
        <f>($G2/$C2)*100</f>
        <v>-3.7978873855997382</v>
      </c>
      <c r="I2" s="18" t="s">
        <v>117</v>
      </c>
    </row>
    <row r="3" spans="1:9" ht="13" x14ac:dyDescent="0.3">
      <c r="A3" s="22" t="s">
        <v>0</v>
      </c>
      <c r="B3" s="52">
        <v>100237</v>
      </c>
      <c r="C3" s="52">
        <v>171271</v>
      </c>
      <c r="D3" s="30">
        <v>1.7086604747</v>
      </c>
      <c r="E3" s="20">
        <f>B3-[1]Duben!$B3</f>
        <v>15631</v>
      </c>
      <c r="F3" s="19">
        <f t="shared" ref="F3:F60" si="0">($E3/$B3)*100</f>
        <v>15.594042120175185</v>
      </c>
      <c r="G3" s="21">
        <f>C3-[1]Duben!$C3</f>
        <v>20814</v>
      </c>
      <c r="H3" s="19">
        <f t="shared" ref="H3:H60" si="1">($G3/$C3)*100</f>
        <v>12.152670329477845</v>
      </c>
      <c r="I3" s="22" t="s">
        <v>55</v>
      </c>
    </row>
    <row r="4" spans="1:9" ht="13" x14ac:dyDescent="0.3">
      <c r="A4" s="22" t="s">
        <v>114</v>
      </c>
      <c r="B4" s="52">
        <v>561328</v>
      </c>
      <c r="C4" s="52">
        <v>1393520</v>
      </c>
      <c r="D4" s="30">
        <v>2.4825414017999998</v>
      </c>
      <c r="E4" s="20">
        <f>B4-[1]Duben!$B4</f>
        <v>-19655</v>
      </c>
      <c r="F4" s="19">
        <f t="shared" si="0"/>
        <v>-3.5015178291480202</v>
      </c>
      <c r="G4" s="21">
        <f>C4-[1]Duben!$C4</f>
        <v>-80243</v>
      </c>
      <c r="H4" s="19">
        <f t="shared" si="1"/>
        <v>-5.7582955393535791</v>
      </c>
      <c r="I4" s="22" t="s">
        <v>56</v>
      </c>
    </row>
    <row r="5" spans="1:9" ht="13" x14ac:dyDescent="0.3">
      <c r="A5" s="12" t="s">
        <v>1</v>
      </c>
      <c r="B5" s="15"/>
      <c r="C5" s="15"/>
      <c r="D5" s="34"/>
      <c r="E5" s="44"/>
      <c r="F5" s="71"/>
      <c r="G5" s="70"/>
      <c r="H5" s="71"/>
      <c r="I5" s="12" t="s">
        <v>112</v>
      </c>
    </row>
    <row r="6" spans="1:9" x14ac:dyDescent="0.25">
      <c r="A6" s="10" t="s">
        <v>2</v>
      </c>
      <c r="B6" s="49">
        <v>7797</v>
      </c>
      <c r="C6" s="49">
        <v>20236</v>
      </c>
      <c r="D6" s="53">
        <v>2.5953571887</v>
      </c>
      <c r="E6" s="44">
        <f>B6-[1]Duben!$B6</f>
        <v>-709</v>
      </c>
      <c r="F6" s="71">
        <f t="shared" si="0"/>
        <v>-9.0932409901244071</v>
      </c>
      <c r="G6" s="70">
        <f>C6-[1]Duben!$C6</f>
        <v>-1332</v>
      </c>
      <c r="H6" s="71">
        <f t="shared" si="1"/>
        <v>-6.5823285234236018</v>
      </c>
      <c r="I6" s="3" t="s">
        <v>52</v>
      </c>
    </row>
    <row r="7" spans="1:9" x14ac:dyDescent="0.25">
      <c r="A7" s="2" t="s">
        <v>3</v>
      </c>
      <c r="B7" s="49">
        <v>3144</v>
      </c>
      <c r="C7" s="49">
        <v>7675</v>
      </c>
      <c r="D7" s="53">
        <v>2.4411577607999999</v>
      </c>
      <c r="E7" s="44">
        <f>B7-[1]Duben!$B7</f>
        <v>-300</v>
      </c>
      <c r="F7" s="71">
        <f t="shared" si="0"/>
        <v>-9.5419847328244281</v>
      </c>
      <c r="G7" s="70">
        <f>C7-[1]Duben!$C7</f>
        <v>-458</v>
      </c>
      <c r="H7" s="71">
        <f t="shared" si="1"/>
        <v>-5.9674267100977199</v>
      </c>
      <c r="I7" s="3" t="s">
        <v>53</v>
      </c>
    </row>
    <row r="8" spans="1:9" x14ac:dyDescent="0.25">
      <c r="A8" s="2" t="s">
        <v>4</v>
      </c>
      <c r="B8" s="49">
        <v>5841</v>
      </c>
      <c r="C8" s="49">
        <v>15588</v>
      </c>
      <c r="D8" s="53">
        <v>2.6687211093999998</v>
      </c>
      <c r="E8" s="44">
        <f>B8-[1]Duben!$B8</f>
        <v>-2878</v>
      </c>
      <c r="F8" s="71">
        <f t="shared" si="0"/>
        <v>-49.272384865605204</v>
      </c>
      <c r="G8" s="70">
        <f>C8-[1]Duben!$C8</f>
        <v>-12492</v>
      </c>
      <c r="H8" s="71">
        <f t="shared" si="1"/>
        <v>-80.138568129330253</v>
      </c>
      <c r="I8" s="3" t="s">
        <v>57</v>
      </c>
    </row>
    <row r="9" spans="1:9" x14ac:dyDescent="0.25">
      <c r="A9" s="2" t="s">
        <v>5</v>
      </c>
      <c r="B9" s="49">
        <v>843</v>
      </c>
      <c r="C9" s="49">
        <v>1943</v>
      </c>
      <c r="D9" s="53">
        <v>2.3048635823999999</v>
      </c>
      <c r="E9" s="44">
        <f>B9-[1]Duben!$B9</f>
        <v>159</v>
      </c>
      <c r="F9" s="71">
        <f t="shared" si="0"/>
        <v>18.861209964412812</v>
      </c>
      <c r="G9" s="70">
        <f>C9-[1]Duben!$C9</f>
        <v>302</v>
      </c>
      <c r="H9" s="71">
        <f t="shared" si="1"/>
        <v>15.542974781266084</v>
      </c>
      <c r="I9" s="3" t="s">
        <v>59</v>
      </c>
    </row>
    <row r="10" spans="1:9" x14ac:dyDescent="0.25">
      <c r="A10" s="2" t="s">
        <v>6</v>
      </c>
      <c r="B10" s="49">
        <v>6819</v>
      </c>
      <c r="C10" s="49">
        <v>19500</v>
      </c>
      <c r="D10" s="53">
        <v>2.8596568412000001</v>
      </c>
      <c r="E10" s="44">
        <f>B10-[1]Duben!$B10</f>
        <v>-489</v>
      </c>
      <c r="F10" s="71">
        <f t="shared" si="0"/>
        <v>-7.1711394632644083</v>
      </c>
      <c r="G10" s="70">
        <f>C10-[1]Duben!$C10</f>
        <v>-2543</v>
      </c>
      <c r="H10" s="71">
        <f t="shared" si="1"/>
        <v>-13.041025641025641</v>
      </c>
      <c r="I10" s="3" t="s">
        <v>60</v>
      </c>
    </row>
    <row r="11" spans="1:9" x14ac:dyDescent="0.25">
      <c r="A11" s="2" t="s">
        <v>7</v>
      </c>
      <c r="B11" s="49">
        <v>20563</v>
      </c>
      <c r="C11" s="49">
        <v>54751</v>
      </c>
      <c r="D11" s="53">
        <v>2.6625978699999999</v>
      </c>
      <c r="E11" s="44">
        <f>B11-[1]Duben!$B11</f>
        <v>-3017</v>
      </c>
      <c r="F11" s="71">
        <f t="shared" si="0"/>
        <v>-14.671983659971794</v>
      </c>
      <c r="G11" s="70">
        <f>C11-[1]Duben!$C11</f>
        <v>-7432</v>
      </c>
      <c r="H11" s="71">
        <f t="shared" si="1"/>
        <v>-13.574181293492357</v>
      </c>
      <c r="I11" s="3" t="s">
        <v>61</v>
      </c>
    </row>
    <row r="12" spans="1:9" x14ac:dyDescent="0.25">
      <c r="A12" s="2" t="s">
        <v>8</v>
      </c>
      <c r="B12" s="49">
        <v>3764</v>
      </c>
      <c r="C12" s="49">
        <v>10302</v>
      </c>
      <c r="D12" s="53">
        <v>2.7369819341000001</v>
      </c>
      <c r="E12" s="44">
        <f>B12-[1]Duben!$B12</f>
        <v>-263</v>
      </c>
      <c r="F12" s="71">
        <f t="shared" si="0"/>
        <v>-6.9872476089266735</v>
      </c>
      <c r="G12" s="70">
        <f>C12-[1]Duben!$C12</f>
        <v>-853</v>
      </c>
      <c r="H12" s="71">
        <f t="shared" si="1"/>
        <v>-8.2799456416229855</v>
      </c>
      <c r="I12" s="3" t="s">
        <v>62</v>
      </c>
    </row>
    <row r="13" spans="1:9" x14ac:dyDescent="0.25">
      <c r="A13" s="2" t="s">
        <v>9</v>
      </c>
      <c r="B13" s="49">
        <v>3923</v>
      </c>
      <c r="C13" s="49">
        <v>10285</v>
      </c>
      <c r="D13" s="53">
        <v>2.6217180728999998</v>
      </c>
      <c r="E13" s="44">
        <f>B13-[1]Duben!$B13</f>
        <v>202</v>
      </c>
      <c r="F13" s="71">
        <f t="shared" si="0"/>
        <v>5.1491205709915882</v>
      </c>
      <c r="G13" s="70">
        <f>C13-[1]Duben!$C13</f>
        <v>344</v>
      </c>
      <c r="H13" s="71">
        <f t="shared" si="1"/>
        <v>3.3446767136606708</v>
      </c>
      <c r="I13" s="3" t="s">
        <v>63</v>
      </c>
    </row>
    <row r="14" spans="1:9" x14ac:dyDescent="0.25">
      <c r="A14" s="2" t="s">
        <v>10</v>
      </c>
      <c r="B14" s="49">
        <v>779</v>
      </c>
      <c r="C14" s="49">
        <v>1962</v>
      </c>
      <c r="D14" s="53">
        <v>2.5186136071999998</v>
      </c>
      <c r="E14" s="44">
        <f>B14-[1]Duben!$B14</f>
        <v>-130</v>
      </c>
      <c r="F14" s="71">
        <f t="shared" si="0"/>
        <v>-16.688061617458281</v>
      </c>
      <c r="G14" s="70">
        <f>C14-[1]Duben!$C14</f>
        <v>-43</v>
      </c>
      <c r="H14" s="71">
        <f t="shared" si="1"/>
        <v>-2.1916411824668707</v>
      </c>
      <c r="I14" s="3" t="s">
        <v>64</v>
      </c>
    </row>
    <row r="15" spans="1:9" x14ac:dyDescent="0.25">
      <c r="A15" s="2" t="s">
        <v>11</v>
      </c>
      <c r="B15" s="49">
        <v>38381</v>
      </c>
      <c r="C15" s="49">
        <v>116480</v>
      </c>
      <c r="D15" s="53">
        <v>3.0348349444</v>
      </c>
      <c r="E15" s="44">
        <f>B15-[1]Duben!$B15</f>
        <v>162</v>
      </c>
      <c r="F15" s="71">
        <f t="shared" si="0"/>
        <v>0.42208384356843232</v>
      </c>
      <c r="G15" s="70">
        <f>C15-[1]Duben!$C15</f>
        <v>3261</v>
      </c>
      <c r="H15" s="71">
        <f t="shared" si="1"/>
        <v>2.7996222527472527</v>
      </c>
      <c r="I15" s="3" t="s">
        <v>65</v>
      </c>
    </row>
    <row r="16" spans="1:9" x14ac:dyDescent="0.25">
      <c r="A16" s="2" t="s">
        <v>13</v>
      </c>
      <c r="B16" s="49">
        <v>381</v>
      </c>
      <c r="C16" s="49">
        <v>1151</v>
      </c>
      <c r="D16" s="53">
        <v>3.0209973752999999</v>
      </c>
      <c r="E16" s="44">
        <f>B16-[1]Duben!$B16</f>
        <v>51</v>
      </c>
      <c r="F16" s="71">
        <f t="shared" si="0"/>
        <v>13.385826771653544</v>
      </c>
      <c r="G16" s="70">
        <f>C16-[1]Duben!$C16</f>
        <v>326</v>
      </c>
      <c r="H16" s="71">
        <f t="shared" si="1"/>
        <v>28.323197219808861</v>
      </c>
      <c r="I16" s="3" t="s">
        <v>67</v>
      </c>
    </row>
    <row r="17" spans="1:9" x14ac:dyDescent="0.25">
      <c r="A17" s="2" t="s">
        <v>14</v>
      </c>
      <c r="B17" s="49">
        <v>1371</v>
      </c>
      <c r="C17" s="49">
        <v>3447</v>
      </c>
      <c r="D17" s="53">
        <v>2.5142231947</v>
      </c>
      <c r="E17" s="44">
        <f>B17-[1]Duben!$B17</f>
        <v>-235</v>
      </c>
      <c r="F17" s="71">
        <f t="shared" si="0"/>
        <v>-17.14077315827863</v>
      </c>
      <c r="G17" s="70">
        <f>C17-[1]Duben!$C17</f>
        <v>-78</v>
      </c>
      <c r="H17" s="71">
        <f t="shared" si="1"/>
        <v>-2.2628372497824194</v>
      </c>
      <c r="I17" s="3" t="s">
        <v>68</v>
      </c>
    </row>
    <row r="18" spans="1:9" x14ac:dyDescent="0.25">
      <c r="A18" s="2" t="s">
        <v>15</v>
      </c>
      <c r="B18" s="49">
        <v>854</v>
      </c>
      <c r="C18" s="49">
        <v>1937</v>
      </c>
      <c r="D18" s="53">
        <v>2.2681498829</v>
      </c>
      <c r="E18" s="44">
        <f>B18-[1]Duben!$B18</f>
        <v>-152</v>
      </c>
      <c r="F18" s="71">
        <f t="shared" si="0"/>
        <v>-17.798594847775178</v>
      </c>
      <c r="G18" s="70">
        <f>C18-[1]Duben!$C18</f>
        <v>69</v>
      </c>
      <c r="H18" s="71">
        <f t="shared" si="1"/>
        <v>3.5622096024780587</v>
      </c>
      <c r="I18" s="3" t="s">
        <v>69</v>
      </c>
    </row>
    <row r="19" spans="1:9" x14ac:dyDescent="0.25">
      <c r="A19" s="2" t="s">
        <v>16</v>
      </c>
      <c r="B19" s="49">
        <v>588</v>
      </c>
      <c r="C19" s="49">
        <v>1397</v>
      </c>
      <c r="D19" s="53">
        <v>2.3758503401</v>
      </c>
      <c r="E19" s="44">
        <f>B19-[1]Duben!$B19</f>
        <v>130</v>
      </c>
      <c r="F19" s="71">
        <f t="shared" si="0"/>
        <v>22.108843537414966</v>
      </c>
      <c r="G19" s="70">
        <f>C19-[1]Duben!$C19</f>
        <v>194</v>
      </c>
      <c r="H19" s="71">
        <f t="shared" si="1"/>
        <v>13.886900501073729</v>
      </c>
      <c r="I19" s="3" t="s">
        <v>70</v>
      </c>
    </row>
    <row r="20" spans="1:9" x14ac:dyDescent="0.25">
      <c r="A20" s="2" t="s">
        <v>17</v>
      </c>
      <c r="B20" s="49">
        <v>101</v>
      </c>
      <c r="C20" s="49">
        <v>340</v>
      </c>
      <c r="D20" s="53">
        <v>3.3663366337</v>
      </c>
      <c r="E20" s="44">
        <f>B20-[1]Duben!$B20</f>
        <v>-41</v>
      </c>
      <c r="F20" s="71">
        <f t="shared" si="0"/>
        <v>-40.594059405940598</v>
      </c>
      <c r="G20" s="70">
        <f>C20-[1]Duben!$C20</f>
        <v>100</v>
      </c>
      <c r="H20" s="71">
        <f t="shared" si="1"/>
        <v>29.411764705882355</v>
      </c>
      <c r="I20" s="3" t="s">
        <v>71</v>
      </c>
    </row>
    <row r="21" spans="1:9" x14ac:dyDescent="0.25">
      <c r="A21" s="2" t="s">
        <v>18</v>
      </c>
      <c r="B21" s="49">
        <v>9712</v>
      </c>
      <c r="C21" s="49">
        <v>21593</v>
      </c>
      <c r="D21" s="53">
        <v>2.2233319604999999</v>
      </c>
      <c r="E21" s="44">
        <f>B21-[1]Duben!$B21</f>
        <v>387</v>
      </c>
      <c r="F21" s="71">
        <f t="shared" si="0"/>
        <v>3.9847611202635913</v>
      </c>
      <c r="G21" s="70">
        <f>C21-[1]Duben!$C21</f>
        <v>900</v>
      </c>
      <c r="H21" s="71">
        <f t="shared" si="1"/>
        <v>4.1680174130505261</v>
      </c>
      <c r="I21" s="3" t="s">
        <v>72</v>
      </c>
    </row>
    <row r="22" spans="1:9" x14ac:dyDescent="0.25">
      <c r="A22" s="2" t="s">
        <v>19</v>
      </c>
      <c r="B22" s="49">
        <v>283</v>
      </c>
      <c r="C22" s="49">
        <v>995</v>
      </c>
      <c r="D22" s="53">
        <v>3.5159010601</v>
      </c>
      <c r="E22" s="44">
        <f>B22-[1]Duben!$B22</f>
        <v>-160</v>
      </c>
      <c r="F22" s="71">
        <f t="shared" si="0"/>
        <v>-56.537102473498237</v>
      </c>
      <c r="G22" s="70">
        <f>C22-[1]Duben!$C22</f>
        <v>-411</v>
      </c>
      <c r="H22" s="71">
        <f t="shared" si="1"/>
        <v>-41.306532663316581</v>
      </c>
      <c r="I22" s="3" t="s">
        <v>19</v>
      </c>
    </row>
    <row r="23" spans="1:9" x14ac:dyDescent="0.25">
      <c r="A23" s="2" t="s">
        <v>20</v>
      </c>
      <c r="B23" s="49">
        <v>77923</v>
      </c>
      <c r="C23" s="49">
        <v>180529</v>
      </c>
      <c r="D23" s="53">
        <v>2.3167614183</v>
      </c>
      <c r="E23" s="44">
        <f>B23-[1]Duben!$B23</f>
        <v>-9963</v>
      </c>
      <c r="F23" s="71">
        <f t="shared" si="0"/>
        <v>-12.785698702565353</v>
      </c>
      <c r="G23" s="70">
        <f>C23-[1]Duben!$C23</f>
        <v>-33739</v>
      </c>
      <c r="H23" s="71">
        <f t="shared" si="1"/>
        <v>-18.688964099950699</v>
      </c>
      <c r="I23" s="3" t="s">
        <v>73</v>
      </c>
    </row>
    <row r="24" spans="1:9" x14ac:dyDescent="0.25">
      <c r="A24" s="2" t="s">
        <v>21</v>
      </c>
      <c r="B24" s="49">
        <v>12123</v>
      </c>
      <c r="C24" s="49">
        <v>30902</v>
      </c>
      <c r="D24" s="53">
        <v>2.5490390167000001</v>
      </c>
      <c r="E24" s="44">
        <f>B24-[1]Duben!$B24</f>
        <v>-417</v>
      </c>
      <c r="F24" s="71">
        <f t="shared" si="0"/>
        <v>-3.4397426379609004</v>
      </c>
      <c r="G24" s="70">
        <f>C24-[1]Duben!$C24</f>
        <v>-2796</v>
      </c>
      <c r="H24" s="71">
        <f t="shared" si="1"/>
        <v>-9.047958060966927</v>
      </c>
      <c r="I24" s="3" t="s">
        <v>83</v>
      </c>
    </row>
    <row r="25" spans="1:9" x14ac:dyDescent="0.25">
      <c r="A25" s="2" t="s">
        <v>22</v>
      </c>
      <c r="B25" s="49">
        <v>5118</v>
      </c>
      <c r="C25" s="49">
        <v>14042</v>
      </c>
      <c r="D25" s="53">
        <v>2.7436498631999999</v>
      </c>
      <c r="E25" s="44">
        <f>B25-[1]Duben!$B25</f>
        <v>-902</v>
      </c>
      <c r="F25" s="71">
        <f t="shared" si="0"/>
        <v>-17.624071903087142</v>
      </c>
      <c r="G25" s="70">
        <f>C25-[1]Duben!$C25</f>
        <v>-2699</v>
      </c>
      <c r="H25" s="71">
        <f t="shared" si="1"/>
        <v>-19.220908702464037</v>
      </c>
      <c r="I25" s="3" t="s">
        <v>74</v>
      </c>
    </row>
    <row r="26" spans="1:9" x14ac:dyDescent="0.25">
      <c r="A26" s="2" t="s">
        <v>23</v>
      </c>
      <c r="B26" s="49">
        <v>21832</v>
      </c>
      <c r="C26" s="49">
        <v>40903</v>
      </c>
      <c r="D26" s="53">
        <v>1.8735342615999999</v>
      </c>
      <c r="E26" s="44">
        <f>B26-[1]Duben!$B26</f>
        <v>1564</v>
      </c>
      <c r="F26" s="71">
        <f t="shared" si="0"/>
        <v>7.1637962623671667</v>
      </c>
      <c r="G26" s="70">
        <f>C26-[1]Duben!$C26</f>
        <v>3578</v>
      </c>
      <c r="H26" s="71">
        <f t="shared" si="1"/>
        <v>8.7475246314451258</v>
      </c>
      <c r="I26" s="3" t="s">
        <v>75</v>
      </c>
    </row>
    <row r="27" spans="1:9" x14ac:dyDescent="0.25">
      <c r="A27" s="2" t="s">
        <v>24</v>
      </c>
      <c r="B27" s="49">
        <v>2868</v>
      </c>
      <c r="C27" s="49">
        <v>7936</v>
      </c>
      <c r="D27" s="53">
        <v>2.7670850766999999</v>
      </c>
      <c r="E27" s="44">
        <f>B27-[1]Duben!$B27</f>
        <v>-515</v>
      </c>
      <c r="F27" s="71">
        <f t="shared" si="0"/>
        <v>-17.956764295676429</v>
      </c>
      <c r="G27" s="70">
        <f>C27-[1]Duben!$C27</f>
        <v>-1409</v>
      </c>
      <c r="H27" s="71">
        <f t="shared" si="1"/>
        <v>-17.75453629032258</v>
      </c>
      <c r="I27" s="3" t="s">
        <v>76</v>
      </c>
    </row>
    <row r="28" spans="1:9" x14ac:dyDescent="0.25">
      <c r="A28" s="2" t="s">
        <v>25</v>
      </c>
      <c r="B28" s="49">
        <v>12318</v>
      </c>
      <c r="C28" s="49">
        <v>24716</v>
      </c>
      <c r="D28" s="53">
        <v>2.0064945608000002</v>
      </c>
      <c r="E28" s="44">
        <f>B28-[1]Duben!$B28</f>
        <v>-1539</v>
      </c>
      <c r="F28" s="71">
        <f t="shared" si="0"/>
        <v>-12.493911349245007</v>
      </c>
      <c r="G28" s="70">
        <f>C28-[1]Duben!$C28</f>
        <v>-5119</v>
      </c>
      <c r="H28" s="71">
        <f t="shared" si="1"/>
        <v>-20.711280142417866</v>
      </c>
      <c r="I28" s="3" t="s">
        <v>77</v>
      </c>
    </row>
    <row r="29" spans="1:9" x14ac:dyDescent="0.25">
      <c r="A29" s="2" t="s">
        <v>26</v>
      </c>
      <c r="B29" s="49">
        <v>5388</v>
      </c>
      <c r="C29" s="49">
        <v>13210</v>
      </c>
      <c r="D29" s="53">
        <v>2.4517446177000002</v>
      </c>
      <c r="E29" s="44">
        <f>B29-[1]Duben!$B29</f>
        <v>213</v>
      </c>
      <c r="F29" s="71">
        <f t="shared" si="0"/>
        <v>3.953229398663697</v>
      </c>
      <c r="G29" s="70">
        <f>C29-[1]Duben!$C29</f>
        <v>880</v>
      </c>
      <c r="H29" s="71">
        <f t="shared" si="1"/>
        <v>6.6616199848599553</v>
      </c>
      <c r="I29" s="3" t="s">
        <v>78</v>
      </c>
    </row>
    <row r="30" spans="1:9" x14ac:dyDescent="0.25">
      <c r="A30" s="2" t="s">
        <v>27</v>
      </c>
      <c r="B30" s="49">
        <v>39974</v>
      </c>
      <c r="C30" s="49">
        <v>151561</v>
      </c>
      <c r="D30" s="53">
        <v>3.7914894682</v>
      </c>
      <c r="E30" s="44">
        <f>B30-[1]Duben!$B30</f>
        <v>4648</v>
      </c>
      <c r="F30" s="71">
        <f t="shared" si="0"/>
        <v>11.627557912643217</v>
      </c>
      <c r="G30" s="70">
        <f>C30-[1]Duben!$C30</f>
        <v>10459</v>
      </c>
      <c r="H30" s="71">
        <f t="shared" si="1"/>
        <v>6.9008518022446408</v>
      </c>
      <c r="I30" s="3" t="s">
        <v>79</v>
      </c>
    </row>
    <row r="31" spans="1:9" x14ac:dyDescent="0.25">
      <c r="A31" s="2" t="s">
        <v>28</v>
      </c>
      <c r="B31" s="49">
        <v>2539</v>
      </c>
      <c r="C31" s="49">
        <v>6858</v>
      </c>
      <c r="D31" s="53">
        <v>2.7010634107999998</v>
      </c>
      <c r="E31" s="44">
        <f>B31-[1]Duben!$B31</f>
        <v>213</v>
      </c>
      <c r="F31" s="71">
        <f t="shared" si="0"/>
        <v>8.3891295785742415</v>
      </c>
      <c r="G31" s="70">
        <f>C31-[1]Duben!$C31</f>
        <v>889</v>
      </c>
      <c r="H31" s="71">
        <f t="shared" si="1"/>
        <v>12.962962962962962</v>
      </c>
      <c r="I31" s="3" t="s">
        <v>80</v>
      </c>
    </row>
    <row r="32" spans="1:9" x14ac:dyDescent="0.25">
      <c r="A32" s="2" t="s">
        <v>29</v>
      </c>
      <c r="B32" s="49">
        <v>21605</v>
      </c>
      <c r="C32" s="49">
        <v>40460</v>
      </c>
      <c r="D32" s="53">
        <v>1.8727146494</v>
      </c>
      <c r="E32" s="44">
        <f>B32-[1]Duben!$B32</f>
        <v>1841</v>
      </c>
      <c r="F32" s="71">
        <f t="shared" si="0"/>
        <v>8.5211756537838461</v>
      </c>
      <c r="G32" s="70">
        <f>C32-[1]Duben!$C32</f>
        <v>2006</v>
      </c>
      <c r="H32" s="71">
        <f t="shared" si="1"/>
        <v>4.9579831932773111</v>
      </c>
      <c r="I32" s="3" t="s">
        <v>81</v>
      </c>
    </row>
    <row r="33" spans="1:9" x14ac:dyDescent="0.25">
      <c r="A33" s="2" t="s">
        <v>30</v>
      </c>
      <c r="B33" s="49">
        <v>2007</v>
      </c>
      <c r="C33" s="49">
        <v>3975</v>
      </c>
      <c r="D33" s="53">
        <v>1.980568012</v>
      </c>
      <c r="E33" s="44">
        <f>B33-[1]Duben!$B33</f>
        <v>-536</v>
      </c>
      <c r="F33" s="71">
        <f t="shared" si="0"/>
        <v>-26.706527154957648</v>
      </c>
      <c r="G33" s="70">
        <f>C33-[1]Duben!$C33</f>
        <v>-1272</v>
      </c>
      <c r="H33" s="71">
        <f t="shared" si="1"/>
        <v>-32</v>
      </c>
      <c r="I33" s="3" t="s">
        <v>82</v>
      </c>
    </row>
    <row r="34" spans="1:9" x14ac:dyDescent="0.25">
      <c r="A34" s="4" t="s">
        <v>31</v>
      </c>
      <c r="B34" s="49">
        <v>31891</v>
      </c>
      <c r="C34" s="49">
        <v>82576</v>
      </c>
      <c r="D34" s="53">
        <v>2.5893198707999998</v>
      </c>
      <c r="E34" s="44">
        <f>B34-[1]Duben!$B34</f>
        <v>762</v>
      </c>
      <c r="F34" s="71">
        <f t="shared" si="0"/>
        <v>2.3893888557900351</v>
      </c>
      <c r="G34" s="70">
        <f>C34-[1]Duben!$C34</f>
        <v>618</v>
      </c>
      <c r="H34" s="71">
        <f t="shared" si="1"/>
        <v>0.74840147258283274</v>
      </c>
      <c r="I34" s="3" t="s">
        <v>84</v>
      </c>
    </row>
    <row r="35" spans="1:9" x14ac:dyDescent="0.25">
      <c r="A35" s="2" t="s">
        <v>12</v>
      </c>
      <c r="B35" s="49">
        <v>3682</v>
      </c>
      <c r="C35" s="49">
        <v>9747</v>
      </c>
      <c r="D35" s="53">
        <v>2.6472026073000001</v>
      </c>
      <c r="E35" s="44">
        <f>B35-[1]Duben!$B35</f>
        <v>-32</v>
      </c>
      <c r="F35" s="71">
        <f t="shared" si="0"/>
        <v>-0.8690928843020097</v>
      </c>
      <c r="G35" s="70">
        <f>C35-[1]Duben!$C35</f>
        <v>-353</v>
      </c>
      <c r="H35" s="71">
        <f t="shared" si="1"/>
        <v>-3.6216271673335387</v>
      </c>
      <c r="I35" s="3" t="s">
        <v>66</v>
      </c>
    </row>
    <row r="36" spans="1:9" x14ac:dyDescent="0.25">
      <c r="A36" s="2" t="s">
        <v>32</v>
      </c>
      <c r="B36" s="49">
        <v>17302</v>
      </c>
      <c r="C36" s="49">
        <v>48505</v>
      </c>
      <c r="D36" s="53">
        <v>2.8034331291000001</v>
      </c>
      <c r="E36" s="44">
        <f>B36-[1]Duben!$B36</f>
        <v>-2186</v>
      </c>
      <c r="F36" s="71">
        <f t="shared" si="0"/>
        <v>-12.634377528609409</v>
      </c>
      <c r="G36" s="70">
        <f>C36-[1]Duben!$C36</f>
        <v>-8878</v>
      </c>
      <c r="H36" s="71">
        <f t="shared" si="1"/>
        <v>-18.303267704360376</v>
      </c>
      <c r="I36" s="3" t="s">
        <v>85</v>
      </c>
    </row>
    <row r="37" spans="1:9" x14ac:dyDescent="0.25">
      <c r="A37" s="2" t="s">
        <v>33</v>
      </c>
      <c r="B37" s="49">
        <v>12558</v>
      </c>
      <c r="C37" s="49">
        <v>35875</v>
      </c>
      <c r="D37" s="53">
        <v>2.8567447046000001</v>
      </c>
      <c r="E37" s="44">
        <f>B37-[1]Duben!$B37</f>
        <v>-436</v>
      </c>
      <c r="F37" s="71">
        <f t="shared" si="0"/>
        <v>-3.4718904284121672</v>
      </c>
      <c r="G37" s="70">
        <f>C37-[1]Duben!$C37</f>
        <v>-2492</v>
      </c>
      <c r="H37" s="71">
        <f t="shared" si="1"/>
        <v>-6.946341463414635</v>
      </c>
      <c r="I37" s="3" t="s">
        <v>86</v>
      </c>
    </row>
    <row r="38" spans="1:9" x14ac:dyDescent="0.25">
      <c r="A38" s="2" t="s">
        <v>34</v>
      </c>
      <c r="B38" s="49">
        <v>7206</v>
      </c>
      <c r="C38" s="49">
        <v>18034</v>
      </c>
      <c r="D38" s="53">
        <v>2.5026366915999998</v>
      </c>
      <c r="E38" s="44">
        <f>B38-[1]Duben!$B38</f>
        <v>-1507</v>
      </c>
      <c r="F38" s="71">
        <f t="shared" si="0"/>
        <v>-20.913127948931447</v>
      </c>
      <c r="G38" s="70">
        <f>C38-[1]Duben!$C38</f>
        <v>-5231</v>
      </c>
      <c r="H38" s="71">
        <f t="shared" si="1"/>
        <v>-29.006321392924477</v>
      </c>
      <c r="I38" s="3" t="s">
        <v>87</v>
      </c>
    </row>
    <row r="39" spans="1:9" x14ac:dyDescent="0.25">
      <c r="A39" s="2" t="s">
        <v>35</v>
      </c>
      <c r="B39" s="49">
        <v>7491</v>
      </c>
      <c r="C39" s="49">
        <v>20440</v>
      </c>
      <c r="D39" s="53">
        <v>2.7286076625</v>
      </c>
      <c r="E39" s="44">
        <f>B39-[1]Duben!$B39</f>
        <v>942</v>
      </c>
      <c r="F39" s="71">
        <f t="shared" si="0"/>
        <v>12.575090108129755</v>
      </c>
      <c r="G39" s="70">
        <f>C39-[1]Duben!$C39</f>
        <v>3464</v>
      </c>
      <c r="H39" s="71">
        <f t="shared" si="1"/>
        <v>16.947162426614483</v>
      </c>
      <c r="I39" s="3" t="s">
        <v>88</v>
      </c>
    </row>
    <row r="40" spans="1:9" x14ac:dyDescent="0.25">
      <c r="A40" s="2" t="s">
        <v>36</v>
      </c>
      <c r="B40" s="49">
        <v>9426</v>
      </c>
      <c r="C40" s="49">
        <v>19935</v>
      </c>
      <c r="D40" s="53">
        <v>2.1148949714</v>
      </c>
      <c r="E40" s="44">
        <f>B40-[1]Duben!$B40</f>
        <v>2891</v>
      </c>
      <c r="F40" s="71">
        <f t="shared" si="0"/>
        <v>30.670485890091236</v>
      </c>
      <c r="G40" s="70">
        <f>C40-[1]Duben!$C40</f>
        <v>3761</v>
      </c>
      <c r="H40" s="71">
        <f t="shared" si="1"/>
        <v>18.86631552545774</v>
      </c>
      <c r="I40" s="3" t="s">
        <v>89</v>
      </c>
    </row>
    <row r="41" spans="1:9" x14ac:dyDescent="0.25">
      <c r="A41" s="2" t="s">
        <v>37</v>
      </c>
      <c r="B41" s="49">
        <v>9016</v>
      </c>
      <c r="C41" s="49">
        <v>20078</v>
      </c>
      <c r="D41" s="53">
        <v>2.2269299024000002</v>
      </c>
      <c r="E41" s="44">
        <f>B41-[1]Duben!$B41</f>
        <v>-454</v>
      </c>
      <c r="F41" s="71">
        <f t="shared" si="0"/>
        <v>-5.0354924578527065</v>
      </c>
      <c r="G41" s="70">
        <f>C41-[1]Duben!$C41</f>
        <v>-3662</v>
      </c>
      <c r="H41" s="71">
        <f t="shared" si="1"/>
        <v>-18.238868413188563</v>
      </c>
      <c r="I41" s="3" t="s">
        <v>90</v>
      </c>
    </row>
    <row r="42" spans="1:9" x14ac:dyDescent="0.25">
      <c r="A42" s="2" t="s">
        <v>38</v>
      </c>
      <c r="B42" s="49">
        <v>4380</v>
      </c>
      <c r="C42" s="49">
        <v>11330</v>
      </c>
      <c r="D42" s="53">
        <v>2.5867579908999998</v>
      </c>
      <c r="E42" s="44">
        <f>B42-[1]Duben!$B42</f>
        <v>-1494</v>
      </c>
      <c r="F42" s="71">
        <f t="shared" si="0"/>
        <v>-34.109589041095887</v>
      </c>
      <c r="G42" s="70">
        <f>C42-[1]Duben!$C42</f>
        <v>-3042</v>
      </c>
      <c r="H42" s="71">
        <f t="shared" si="1"/>
        <v>-26.849073256840246</v>
      </c>
      <c r="I42" s="3" t="s">
        <v>91</v>
      </c>
    </row>
    <row r="43" spans="1:9" x14ac:dyDescent="0.25">
      <c r="A43" s="2" t="s">
        <v>39</v>
      </c>
      <c r="B43" s="49">
        <v>36615</v>
      </c>
      <c r="C43" s="49">
        <v>88426</v>
      </c>
      <c r="D43" s="53">
        <v>2.4150211661999998</v>
      </c>
      <c r="E43" s="44">
        <f>B43-[1]Duben!$B43</f>
        <v>2130</v>
      </c>
      <c r="F43" s="71">
        <f t="shared" si="0"/>
        <v>5.817287996722655</v>
      </c>
      <c r="G43" s="70">
        <f>C43-[1]Duben!$C43</f>
        <v>6537</v>
      </c>
      <c r="H43" s="71">
        <f t="shared" si="1"/>
        <v>7.3926220794788859</v>
      </c>
      <c r="I43" s="3" t="s">
        <v>39</v>
      </c>
    </row>
    <row r="44" spans="1:9" x14ac:dyDescent="0.25">
      <c r="A44" s="2" t="s">
        <v>40</v>
      </c>
      <c r="B44" s="49">
        <v>3714</v>
      </c>
      <c r="C44" s="49">
        <v>9440</v>
      </c>
      <c r="D44" s="53">
        <v>2.5417339795</v>
      </c>
      <c r="E44" s="44">
        <f>B44-[1]Duben!$B44</f>
        <v>-436</v>
      </c>
      <c r="F44" s="71">
        <f t="shared" si="0"/>
        <v>-11.739364566505115</v>
      </c>
      <c r="G44" s="70">
        <f>C44-[1]Duben!$C44</f>
        <v>-1549</v>
      </c>
      <c r="H44" s="71">
        <f t="shared" si="1"/>
        <v>-16.408898305084747</v>
      </c>
      <c r="I44" s="3" t="s">
        <v>92</v>
      </c>
    </row>
    <row r="45" spans="1:9" x14ac:dyDescent="0.25">
      <c r="A45" s="2" t="s">
        <v>41</v>
      </c>
      <c r="B45" s="49">
        <v>2310</v>
      </c>
      <c r="C45" s="49">
        <v>5086</v>
      </c>
      <c r="D45" s="53">
        <v>2.2017316017000002</v>
      </c>
      <c r="E45" s="44">
        <f>B45-[1]Duben!$B45</f>
        <v>-755</v>
      </c>
      <c r="F45" s="71">
        <f t="shared" si="0"/>
        <v>-32.683982683982684</v>
      </c>
      <c r="G45" s="70">
        <f>C45-[1]Duben!$C45</f>
        <v>-1549</v>
      </c>
      <c r="H45" s="71">
        <f t="shared" si="1"/>
        <v>-30.456154148643332</v>
      </c>
      <c r="I45" s="3" t="s">
        <v>93</v>
      </c>
    </row>
    <row r="46" spans="1:9" x14ac:dyDescent="0.25">
      <c r="A46" s="2" t="s">
        <v>42</v>
      </c>
      <c r="B46" s="49">
        <v>6250</v>
      </c>
      <c r="C46" s="49">
        <v>14234</v>
      </c>
      <c r="D46" s="53">
        <v>2.2774399999999999</v>
      </c>
      <c r="E46" s="44">
        <f>B46-[1]Duben!$B46</f>
        <v>-1185</v>
      </c>
      <c r="F46" s="71">
        <f t="shared" si="0"/>
        <v>-18.96</v>
      </c>
      <c r="G46" s="70">
        <f>C46-[1]Duben!$C46</f>
        <v>-2761</v>
      </c>
      <c r="H46" s="71">
        <f t="shared" si="1"/>
        <v>-19.397217928902627</v>
      </c>
      <c r="I46" s="3" t="s">
        <v>94</v>
      </c>
    </row>
    <row r="47" spans="1:9" x14ac:dyDescent="0.25">
      <c r="A47" s="2" t="s">
        <v>43</v>
      </c>
      <c r="B47" s="49">
        <v>22332</v>
      </c>
      <c r="C47" s="49">
        <v>37984</v>
      </c>
      <c r="D47" s="53">
        <v>1.7008776643000001</v>
      </c>
      <c r="E47" s="44">
        <f>B47-[1]Duben!$B47</f>
        <v>1269</v>
      </c>
      <c r="F47" s="71">
        <f t="shared" si="0"/>
        <v>5.6824288017195057</v>
      </c>
      <c r="G47" s="70">
        <f>C47-[1]Duben!$C47</f>
        <v>2234</v>
      </c>
      <c r="H47" s="71">
        <f t="shared" si="1"/>
        <v>5.8814237573715245</v>
      </c>
      <c r="I47" s="3" t="s">
        <v>95</v>
      </c>
    </row>
    <row r="48" spans="1:9" x14ac:dyDescent="0.25">
      <c r="A48" s="2" t="s">
        <v>58</v>
      </c>
      <c r="B48" s="49">
        <v>4947</v>
      </c>
      <c r="C48" s="49">
        <v>11092</v>
      </c>
      <c r="D48" s="53">
        <v>2.2421669699</v>
      </c>
      <c r="E48" s="44">
        <f>B48-[1]Duben!$B48</f>
        <v>-796</v>
      </c>
      <c r="F48" s="71">
        <f t="shared" si="0"/>
        <v>-16.090559935314332</v>
      </c>
      <c r="G48" s="70">
        <f>C48-[1]Duben!$C48</f>
        <v>-2671</v>
      </c>
      <c r="H48" s="71">
        <f t="shared" si="1"/>
        <v>-24.080418319509555</v>
      </c>
      <c r="I48" s="3" t="s">
        <v>96</v>
      </c>
    </row>
    <row r="49" spans="1:9" x14ac:dyDescent="0.25">
      <c r="A49" s="2" t="s">
        <v>44</v>
      </c>
      <c r="B49" s="49">
        <v>10766</v>
      </c>
      <c r="C49" s="49">
        <v>36720</v>
      </c>
      <c r="D49" s="53">
        <v>3.4107375069999999</v>
      </c>
      <c r="E49" s="44">
        <f>B49-[1]Duben!$B49</f>
        <v>-1685</v>
      </c>
      <c r="F49" s="71">
        <f t="shared" si="0"/>
        <v>-15.651123908601154</v>
      </c>
      <c r="G49" s="70">
        <f>C49-[1]Duben!$C49</f>
        <v>-6370</v>
      </c>
      <c r="H49" s="71">
        <f t="shared" si="1"/>
        <v>-17.347494553376908</v>
      </c>
      <c r="I49" s="3" t="s">
        <v>97</v>
      </c>
    </row>
    <row r="50" spans="1:9" x14ac:dyDescent="0.25">
      <c r="A50" s="2" t="s">
        <v>45</v>
      </c>
      <c r="B50" s="49">
        <v>5667</v>
      </c>
      <c r="C50" s="49">
        <v>10692</v>
      </c>
      <c r="D50" s="53">
        <v>1.8867125463000001</v>
      </c>
      <c r="E50" s="44">
        <f>B50-[1]Duben!$B50</f>
        <v>724</v>
      </c>
      <c r="F50" s="71">
        <f t="shared" si="0"/>
        <v>12.77571907534851</v>
      </c>
      <c r="G50" s="70">
        <f>C50-[1]Duben!$C50</f>
        <v>550</v>
      </c>
      <c r="H50" s="71">
        <f t="shared" si="1"/>
        <v>5.1440329218106999</v>
      </c>
      <c r="I50" s="3" t="s">
        <v>98</v>
      </c>
    </row>
    <row r="51" spans="1:9" x14ac:dyDescent="0.25">
      <c r="A51" s="2" t="s">
        <v>46</v>
      </c>
      <c r="B51" s="49">
        <v>24930</v>
      </c>
      <c r="C51" s="49">
        <v>39544</v>
      </c>
      <c r="D51" s="53">
        <v>1.5862013638000001</v>
      </c>
      <c r="E51" s="44">
        <f>B51-[1]Duben!$B51</f>
        <v>-2512</v>
      </c>
      <c r="F51" s="71">
        <f t="shared" si="0"/>
        <v>-10.076213397513037</v>
      </c>
      <c r="G51" s="70">
        <f>C51-[1]Duben!$C51</f>
        <v>-3104</v>
      </c>
      <c r="H51" s="71">
        <f t="shared" si="1"/>
        <v>-7.8494841189561004</v>
      </c>
      <c r="I51" s="3" t="s">
        <v>99</v>
      </c>
    </row>
    <row r="52" spans="1:9" x14ac:dyDescent="0.25">
      <c r="A52" s="6" t="s">
        <v>107</v>
      </c>
      <c r="B52" s="49">
        <v>5752</v>
      </c>
      <c r="C52" s="49">
        <v>12193</v>
      </c>
      <c r="D52" s="53">
        <v>2.1197844228</v>
      </c>
      <c r="E52" s="44">
        <f>B52-[1]Duben!$B52</f>
        <v>668</v>
      </c>
      <c r="F52" s="71">
        <f t="shared" si="0"/>
        <v>11.613351877607789</v>
      </c>
      <c r="G52" s="70">
        <f>C52-[1]Duben!$C52</f>
        <v>1138</v>
      </c>
      <c r="H52" s="71">
        <f t="shared" si="1"/>
        <v>9.33322398097269</v>
      </c>
      <c r="I52" s="3" t="s">
        <v>107</v>
      </c>
    </row>
    <row r="53" spans="1:9" x14ac:dyDescent="0.25">
      <c r="A53" s="6" t="s">
        <v>108</v>
      </c>
      <c r="B53" s="49">
        <v>814</v>
      </c>
      <c r="C53" s="49">
        <v>1910</v>
      </c>
      <c r="D53" s="53">
        <v>2.3464373464000001</v>
      </c>
      <c r="E53" s="44">
        <f>B53-[1]Duben!$B53</f>
        <v>-97</v>
      </c>
      <c r="F53" s="71">
        <f t="shared" si="0"/>
        <v>-11.916461916461916</v>
      </c>
      <c r="G53" s="70">
        <f>C53-[1]Duben!$C53</f>
        <v>-407</v>
      </c>
      <c r="H53" s="71">
        <f t="shared" si="1"/>
        <v>-21.308900523560208</v>
      </c>
      <c r="I53" s="3" t="s">
        <v>109</v>
      </c>
    </row>
    <row r="54" spans="1:9" x14ac:dyDescent="0.25">
      <c r="A54" s="3" t="s">
        <v>110</v>
      </c>
      <c r="B54" s="49">
        <v>1465</v>
      </c>
      <c r="C54" s="49">
        <v>3388</v>
      </c>
      <c r="D54" s="53">
        <v>2.3126279862999999</v>
      </c>
      <c r="E54" s="44">
        <f>B54-[1]Duben!$B54</f>
        <v>-83</v>
      </c>
      <c r="F54" s="71">
        <f t="shared" si="0"/>
        <v>-5.6655290102389078</v>
      </c>
      <c r="G54" s="70">
        <f>C54-[1]Duben!$C54</f>
        <v>-411</v>
      </c>
      <c r="H54" s="71">
        <f t="shared" si="1"/>
        <v>-12.131050767414404</v>
      </c>
      <c r="I54" s="3" t="s">
        <v>111</v>
      </c>
    </row>
    <row r="55" spans="1:9" x14ac:dyDescent="0.25">
      <c r="A55" s="7" t="s">
        <v>113</v>
      </c>
      <c r="B55" s="49">
        <v>16548</v>
      </c>
      <c r="C55" s="49">
        <v>33706</v>
      </c>
      <c r="D55" s="53">
        <v>2.0368624607000001</v>
      </c>
      <c r="E55" s="44">
        <f>B55-[1]Duben!$B55</f>
        <v>-1722</v>
      </c>
      <c r="F55" s="71">
        <f t="shared" si="0"/>
        <v>-10.406091370558377</v>
      </c>
      <c r="G55" s="70">
        <f>C55-[1]Duben!$C55</f>
        <v>-4628</v>
      </c>
      <c r="H55" s="71">
        <f t="shared" si="1"/>
        <v>-13.730493087284163</v>
      </c>
      <c r="I55" s="11" t="s">
        <v>100</v>
      </c>
    </row>
    <row r="56" spans="1:9" x14ac:dyDescent="0.25">
      <c r="A56" s="7" t="s">
        <v>47</v>
      </c>
      <c r="B56" s="49">
        <v>741</v>
      </c>
      <c r="C56" s="49">
        <v>1796</v>
      </c>
      <c r="D56" s="53">
        <v>2.4237516869000002</v>
      </c>
      <c r="E56" s="44">
        <f>B56-[1]Duben!$B56</f>
        <v>-123</v>
      </c>
      <c r="F56" s="71">
        <f t="shared" si="0"/>
        <v>-16.599190283400812</v>
      </c>
      <c r="G56" s="70">
        <f>C56-[1]Duben!$C56</f>
        <v>-190</v>
      </c>
      <c r="H56" s="71">
        <f t="shared" si="1"/>
        <v>-10.579064587973273</v>
      </c>
      <c r="I56" s="11" t="s">
        <v>101</v>
      </c>
    </row>
    <row r="57" spans="1:9" x14ac:dyDescent="0.25">
      <c r="A57" s="2" t="s">
        <v>48</v>
      </c>
      <c r="B57" s="49">
        <v>1901</v>
      </c>
      <c r="C57" s="49">
        <v>4905</v>
      </c>
      <c r="D57" s="53">
        <v>2.5802209362999999</v>
      </c>
      <c r="E57" s="44">
        <f>B57-[1]Duben!$B57</f>
        <v>-457</v>
      </c>
      <c r="F57" s="71">
        <f t="shared" si="0"/>
        <v>-24.039978958442926</v>
      </c>
      <c r="G57" s="70">
        <f>C57-[1]Duben!$C57</f>
        <v>-799</v>
      </c>
      <c r="H57" s="71">
        <f t="shared" si="1"/>
        <v>-16.289500509683997</v>
      </c>
      <c r="I57" s="3" t="s">
        <v>102</v>
      </c>
    </row>
    <row r="58" spans="1:9" x14ac:dyDescent="0.25">
      <c r="A58" s="2" t="s">
        <v>49</v>
      </c>
      <c r="B58" s="49">
        <v>3858</v>
      </c>
      <c r="C58" s="49">
        <v>9262</v>
      </c>
      <c r="D58" s="53">
        <v>2.4007257646000002</v>
      </c>
      <c r="E58" s="44">
        <f>B58-[1]Duben!$B58</f>
        <v>-302</v>
      </c>
      <c r="F58" s="71">
        <f t="shared" si="0"/>
        <v>-7.8278900984966304</v>
      </c>
      <c r="G58" s="70">
        <f>C58-[1]Duben!$C58</f>
        <v>-796</v>
      </c>
      <c r="H58" s="71">
        <f t="shared" si="1"/>
        <v>-8.5942561001943414</v>
      </c>
      <c r="I58" s="3" t="s">
        <v>103</v>
      </c>
    </row>
    <row r="59" spans="1:9" x14ac:dyDescent="0.25">
      <c r="A59" s="2" t="s">
        <v>50</v>
      </c>
      <c r="B59" s="49">
        <v>518</v>
      </c>
      <c r="C59" s="49">
        <v>1173</v>
      </c>
      <c r="D59" s="53">
        <v>2.2644787645000002</v>
      </c>
      <c r="E59" s="44">
        <f>B59-[1]Duben!$B59</f>
        <v>-68</v>
      </c>
      <c r="F59" s="71">
        <f t="shared" si="0"/>
        <v>-13.127413127413126</v>
      </c>
      <c r="G59" s="70">
        <f>C59-[1]Duben!$C59</f>
        <v>-204</v>
      </c>
      <c r="H59" s="71">
        <f t="shared" si="1"/>
        <v>-17.391304347826086</v>
      </c>
      <c r="I59" s="3" t="s">
        <v>104</v>
      </c>
    </row>
    <row r="60" spans="1:9" ht="13" thickBot="1" x14ac:dyDescent="0.3">
      <c r="A60" s="2" t="s">
        <v>51</v>
      </c>
      <c r="B60" s="50">
        <v>409</v>
      </c>
      <c r="C60" s="50">
        <v>775</v>
      </c>
      <c r="D60" s="60">
        <v>1.8948655257</v>
      </c>
      <c r="E60" s="44">
        <f>B60-[1]Duben!$B60</f>
        <v>-35</v>
      </c>
      <c r="F60" s="71">
        <f t="shared" si="0"/>
        <v>-8.5574572127139366</v>
      </c>
      <c r="G60" s="70">
        <f>C60-[1]Duben!$C60</f>
        <v>-80</v>
      </c>
      <c r="H60" s="71">
        <f t="shared" si="1"/>
        <v>-10.32258064516129</v>
      </c>
      <c r="I60" s="3" t="s">
        <v>105</v>
      </c>
    </row>
    <row r="62" spans="1:9" x14ac:dyDescent="0.25">
      <c r="A62" s="8" t="s">
        <v>115</v>
      </c>
      <c r="B62" s="1"/>
      <c r="C62" s="1"/>
    </row>
    <row r="63" spans="1:9" x14ac:dyDescent="0.25">
      <c r="A63" s="5" t="s">
        <v>228</v>
      </c>
      <c r="B63" s="1"/>
      <c r="C63" s="1"/>
    </row>
    <row r="64" spans="1:9" x14ac:dyDescent="0.25">
      <c r="A64" s="1"/>
      <c r="B64" s="1"/>
      <c r="C6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2018</vt:lpstr>
      <vt:lpstr>Q1</vt:lpstr>
      <vt:lpstr>Q2</vt:lpstr>
      <vt:lpstr>Q3</vt:lpstr>
      <vt:lpstr>Q4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</vt:vector>
  </TitlesOfParts>
  <Company>pis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</dc:creator>
  <cp:lastModifiedBy>Hrubá Barbora</cp:lastModifiedBy>
  <cp:lastPrinted>2016-02-09T10:29:09Z</cp:lastPrinted>
  <dcterms:created xsi:type="dcterms:W3CDTF">2012-06-04T14:24:47Z</dcterms:created>
  <dcterms:modified xsi:type="dcterms:W3CDTF">2019-08-20T13:33:44Z</dcterms:modified>
</cp:coreProperties>
</file>